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555" windowHeight="9465" tabRatio="500" activeTab="2"/>
  </bookViews>
  <sheets>
    <sheet name="LESTVICA" sheetId="1" r:id="rId1"/>
    <sheet name="REZULTATI" sheetId="2" r:id="rId2"/>
    <sheet name="LESTVICE_1.del" sheetId="3" r:id="rId3"/>
    <sheet name="REZULTATI_1.del" sheetId="4" r:id="rId4"/>
  </sheets>
  <definedNames/>
  <calcPr fullCalcOnLoad="1"/>
</workbook>
</file>

<file path=xl/sharedStrings.xml><?xml version="1.0" encoding="utf-8"?>
<sst xmlns="http://schemas.openxmlformats.org/spreadsheetml/2006/main" count="595" uniqueCount="81">
  <si>
    <t>ŠTEVILO ODIGRANIH TEKEM</t>
  </si>
  <si>
    <t>ŠTEVILO ZMAG</t>
  </si>
  <si>
    <t>TOČKE</t>
  </si>
  <si>
    <t>MESTO</t>
  </si>
  <si>
    <t>IME in PRIIMEK</t>
  </si>
  <si>
    <t>ODIGRANO</t>
  </si>
  <si>
    <t>ZMAGE</t>
  </si>
  <si>
    <t>PORAZI</t>
  </si>
  <si>
    <t>ŠTEVILO TOČK</t>
  </si>
  <si>
    <t>REZULTATI
1A. LIGA</t>
  </si>
  <si>
    <t>REZULTATI
1B. LIGA</t>
  </si>
  <si>
    <t>Ašič Alojz</t>
  </si>
  <si>
    <t>Dolenc Rok</t>
  </si>
  <si>
    <t>Drnovšek Desimir</t>
  </si>
  <si>
    <t>Fain Luka</t>
  </si>
  <si>
    <t>Flisek Borut</t>
  </si>
  <si>
    <t>Golob Peter</t>
  </si>
  <si>
    <t>Hameršak Janez</t>
  </si>
  <si>
    <t>Jazbec Uroš</t>
  </si>
  <si>
    <t>Kneževič Nejc</t>
  </si>
  <si>
    <t>Koprivšek Gašper</t>
  </si>
  <si>
    <t>Lipec Janez</t>
  </si>
  <si>
    <t>Lipičnik Iztok</t>
  </si>
  <si>
    <t>Murn Klemen</t>
  </si>
  <si>
    <t>Ocepek David</t>
  </si>
  <si>
    <t>Perme Nejc</t>
  </si>
  <si>
    <t>Seničar Marjan</t>
  </si>
  <si>
    <t>Sirše Izidor</t>
  </si>
  <si>
    <t>Sketako Sebastjan</t>
  </si>
  <si>
    <t>Uranič Denis</t>
  </si>
  <si>
    <t>Vozelj Nejc</t>
  </si>
  <si>
    <t>LESTVICA - 1A. liga</t>
  </si>
  <si>
    <t>LESTVICA - 1B. liga</t>
  </si>
  <si>
    <t>REZULTATI - 1A. LIGA</t>
  </si>
  <si>
    <t>REZULTATI - 1B. LIGA</t>
  </si>
  <si>
    <t>9:5</t>
  </si>
  <si>
    <t>9:2</t>
  </si>
  <si>
    <t>5:9</t>
  </si>
  <si>
    <t>9:7</t>
  </si>
  <si>
    <t>9:6</t>
  </si>
  <si>
    <t>Kržišnik Roman</t>
  </si>
  <si>
    <t>Smrkolj Damjan</t>
  </si>
  <si>
    <t>7:9</t>
  </si>
  <si>
    <t>2:9</t>
  </si>
  <si>
    <t>6:9</t>
  </si>
  <si>
    <t>4:9</t>
  </si>
  <si>
    <t>9:4</t>
  </si>
  <si>
    <t>9:1</t>
  </si>
  <si>
    <t>1:9</t>
  </si>
  <si>
    <t>0:6</t>
  </si>
  <si>
    <t>Drev Gregor</t>
  </si>
  <si>
    <t>9:0</t>
  </si>
  <si>
    <t>9:3</t>
  </si>
  <si>
    <t>0:9</t>
  </si>
  <si>
    <t>3:9</t>
  </si>
  <si>
    <r>
      <t xml:space="preserve">* V primeru, da imata dva ali več igralcev enako število točk, excel abecedno porazdeli vrstni red - na koncu dobo upoštevana tudi medsebojna srečanja, razlika v gemih, …
</t>
    </r>
    <r>
      <rPr>
        <sz val="10"/>
        <color indexed="10"/>
        <rFont val="Arial CE"/>
        <family val="0"/>
      </rPr>
      <t>V kolikor je tekma nedokončana se pri obeh tekmovalcih beleži kot poraz …</t>
    </r>
  </si>
  <si>
    <t>8:9</t>
  </si>
  <si>
    <t>9:8</t>
  </si>
  <si>
    <t>6:8</t>
  </si>
  <si>
    <t>8:6</t>
  </si>
  <si>
    <t>Jazbec Uroš - izstop iz lige zaradi poškodbe - rezultati se brišejo, ker je odigranih manj kot polovico tekem (3 tekme = 2 z in 1 p)</t>
  </si>
  <si>
    <t>6:2 -predaja Koprivsek</t>
  </si>
  <si>
    <t>2:6- predaja Koprivsek - ni prišel</t>
  </si>
  <si>
    <t>0:6 * Koprivsek ni prišel</t>
  </si>
  <si>
    <t>6:0 * Koprivsek ni prišel</t>
  </si>
  <si>
    <t>dobljeni</t>
  </si>
  <si>
    <t>izgubljeni</t>
  </si>
  <si>
    <t>razlika</t>
  </si>
  <si>
    <t>mesto</t>
  </si>
  <si>
    <t>Sirše izidor</t>
  </si>
  <si>
    <t>(zreb)</t>
  </si>
  <si>
    <t>LESTVICA - A. liga</t>
  </si>
  <si>
    <t>LESTVICA - B. liga</t>
  </si>
  <si>
    <t>LESTVICA - C. liga</t>
  </si>
  <si>
    <t>REZULTATI - C LIGA</t>
  </si>
  <si>
    <t>REZULTATI - B. LIGA</t>
  </si>
  <si>
    <t>REZULTATI - A. LIGA</t>
  </si>
  <si>
    <t>REZULTATI
B. LIGA</t>
  </si>
  <si>
    <t>REZULTATI
A. LIGA</t>
  </si>
  <si>
    <t>REZULTATI
C. LIGA</t>
  </si>
  <si>
    <t>6:0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</si>
</sst>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"/>
    <numFmt numFmtId="177" formatCode="&quot;True&quot;;&quot;True&quot;;&quot;False&quot;"/>
    <numFmt numFmtId="178" formatCode="&quot;On&quot;;&quot;On&quot;;&quot;Off&quot;"/>
    <numFmt numFmtId="179" formatCode="[$-424]d\.\ mmmm\ yyyy"/>
    <numFmt numFmtId="180" formatCode="dddd"/>
    <numFmt numFmtId="181" formatCode="d/m/yy"/>
    <numFmt numFmtId="182" formatCode="0.00000"/>
    <numFmt numFmtId="183" formatCode="0.0000"/>
    <numFmt numFmtId="184" formatCode="0.000"/>
    <numFmt numFmtId="185" formatCode="mmm/yyyy"/>
    <numFmt numFmtId="186" formatCode="0.0%"/>
    <numFmt numFmtId="187" formatCode="0.0"/>
    <numFmt numFmtId="188" formatCode="[$€-2]\ #,##0.00_);[Red]\([$€-2]\ #,##0.00\)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b/>
      <i/>
      <sz val="16"/>
      <name val="Tahoma"/>
      <family val="2"/>
    </font>
    <font>
      <sz val="10"/>
      <color indexed="8"/>
      <name val="Arial"/>
      <family val="2"/>
    </font>
    <font>
      <b/>
      <i/>
      <sz val="18"/>
      <name val="Arial CE"/>
      <family val="0"/>
    </font>
    <font>
      <sz val="10"/>
      <color indexed="43"/>
      <name val="Arial CE"/>
      <family val="0"/>
    </font>
    <font>
      <b/>
      <sz val="8"/>
      <name val="Arial CE"/>
      <family val="0"/>
    </font>
    <font>
      <strike/>
      <sz val="10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sz val="10"/>
      <color indexed="8"/>
      <name val="Arial CE"/>
      <family val="0"/>
    </font>
    <font>
      <b/>
      <sz val="10"/>
      <color indexed="10"/>
      <name val="Arial CE"/>
      <family val="0"/>
    </font>
    <font>
      <sz val="10"/>
      <color indexed="49"/>
      <name val="Arial CE"/>
      <family val="0"/>
    </font>
    <font>
      <sz val="10"/>
      <color theme="0"/>
      <name val="Arial CE"/>
      <family val="0"/>
    </font>
    <font>
      <sz val="10"/>
      <color theme="8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26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15" xfId="0" applyBorder="1" applyAlignment="1" quotePrefix="1">
      <alignment horizontal="center" vertical="center" wrapText="1"/>
    </xf>
    <xf numFmtId="0" fontId="20" fillId="0" borderId="19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quotePrefix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textRotation="90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 quotePrefix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0" fillId="0" borderId="29" xfId="0" applyFont="1" applyFill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20" fontId="0" fillId="0" borderId="30" xfId="0" applyNumberFormat="1" applyFont="1" applyBorder="1" applyAlignment="1" quotePrefix="1">
      <alignment horizontal="center" vertical="center" wrapText="1"/>
    </xf>
    <xf numFmtId="0" fontId="0" fillId="0" borderId="30" xfId="0" applyFont="1" applyFill="1" applyBorder="1" applyAlignment="1" quotePrefix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quotePrefix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 wrapText="1"/>
    </xf>
    <xf numFmtId="20" fontId="0" fillId="0" borderId="24" xfId="0" applyNumberFormat="1" applyFont="1" applyFill="1" applyBorder="1" applyAlignment="1" quotePrefix="1">
      <alignment horizontal="center" vertical="center" wrapText="1"/>
    </xf>
    <xf numFmtId="0" fontId="0" fillId="0" borderId="24" xfId="0" applyFont="1" applyBorder="1" applyAlignment="1" quotePrefix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0" borderId="33" xfId="0" applyBorder="1" applyAlignment="1" quotePrefix="1">
      <alignment horizontal="center" vertical="center" wrapText="1"/>
    </xf>
    <xf numFmtId="0" fontId="0" fillId="0" borderId="30" xfId="0" applyBorder="1" applyAlignment="1" quotePrefix="1">
      <alignment horizontal="center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0" fontId="0" fillId="0" borderId="30" xfId="0" applyFill="1" applyBorder="1" applyAlignment="1" quotePrefix="1">
      <alignment horizontal="center" vertical="center" wrapText="1"/>
    </xf>
    <xf numFmtId="0" fontId="0" fillId="6" borderId="16" xfId="0" applyFont="1" applyFill="1" applyBorder="1" applyAlignment="1" quotePrefix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 quotePrefix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 quotePrefix="1">
      <alignment horizontal="center" vertical="center" wrapText="1"/>
    </xf>
    <xf numFmtId="0" fontId="20" fillId="0" borderId="38" xfId="0" applyFont="1" applyFill="1" applyBorder="1" applyAlignment="1">
      <alignment horizontal="center" vertical="center" textRotation="90" wrapText="1"/>
    </xf>
    <xf numFmtId="0" fontId="20" fillId="0" borderId="39" xfId="0" applyFont="1" applyFill="1" applyBorder="1" applyAlignment="1">
      <alignment horizontal="center" vertical="center" textRotation="90" wrapText="1"/>
    </xf>
    <xf numFmtId="0" fontId="20" fillId="0" borderId="40" xfId="0" applyFont="1" applyFill="1" applyBorder="1" applyAlignment="1">
      <alignment horizontal="center" vertical="center" textRotation="90" wrapText="1"/>
    </xf>
    <xf numFmtId="0" fontId="20" fillId="26" borderId="40" xfId="0" applyFont="1" applyFill="1" applyBorder="1" applyAlignment="1">
      <alignment horizontal="center" vertical="center" textRotation="90" wrapText="1"/>
    </xf>
    <xf numFmtId="0" fontId="20" fillId="7" borderId="41" xfId="0" applyFont="1" applyFill="1" applyBorder="1" applyAlignment="1">
      <alignment horizontal="center" vertical="center" textRotation="90" wrapText="1"/>
    </xf>
    <xf numFmtId="0" fontId="0" fillId="26" borderId="42" xfId="0" applyFont="1" applyFill="1" applyBorder="1" applyAlignment="1" quotePrefix="1">
      <alignment horizontal="center" vertical="center" wrapText="1"/>
    </xf>
    <xf numFmtId="20" fontId="0" fillId="26" borderId="43" xfId="0" applyNumberFormat="1" applyFont="1" applyFill="1" applyBorder="1" applyAlignment="1" quotePrefix="1">
      <alignment horizontal="center" vertical="center" wrapText="1"/>
    </xf>
    <xf numFmtId="0" fontId="0" fillId="26" borderId="43" xfId="0" applyFont="1" applyFill="1" applyBorder="1" applyAlignment="1" quotePrefix="1">
      <alignment horizontal="center" vertical="center" wrapText="1"/>
    </xf>
    <xf numFmtId="0" fontId="0" fillId="26" borderId="43" xfId="0" applyFill="1" applyBorder="1" applyAlignment="1" quotePrefix="1">
      <alignment horizontal="center" vertical="center" wrapText="1"/>
    </xf>
    <xf numFmtId="0" fontId="20" fillId="0" borderId="26" xfId="0" applyFont="1" applyBorder="1" applyAlignment="1">
      <alignment horizontal="center" vertical="center" textRotation="90" wrapText="1"/>
    </xf>
    <xf numFmtId="0" fontId="0" fillId="7" borderId="18" xfId="0" applyFont="1" applyFill="1" applyBorder="1" applyAlignment="1" quotePrefix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 quotePrefix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0" fillId="6" borderId="44" xfId="0" applyFont="1" applyFill="1" applyBorder="1" applyAlignment="1" quotePrefix="1">
      <alignment horizontal="center" vertical="center" wrapText="1"/>
    </xf>
    <xf numFmtId="0" fontId="0" fillId="6" borderId="27" xfId="0" applyFont="1" applyFill="1" applyBorder="1" applyAlignment="1" quotePrefix="1">
      <alignment horizontal="center" vertical="center" wrapText="1"/>
    </xf>
    <xf numFmtId="0" fontId="20" fillId="0" borderId="41" xfId="0" applyFont="1" applyFill="1" applyBorder="1" applyAlignment="1">
      <alignment horizontal="center" vertical="center" textRotation="90" wrapText="1"/>
    </xf>
    <xf numFmtId="0" fontId="0" fillId="6" borderId="45" xfId="0" applyFont="1" applyFill="1" applyBorder="1" applyAlignment="1" quotePrefix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6" xfId="0" applyFill="1" applyBorder="1" applyAlignment="1" quotePrefix="1">
      <alignment horizontal="center" vertical="center" wrapText="1"/>
    </xf>
    <xf numFmtId="0" fontId="0" fillId="0" borderId="42" xfId="0" applyFill="1" applyBorder="1" applyAlignment="1" quotePrefix="1">
      <alignment horizontal="center" vertical="center" wrapText="1"/>
    </xf>
    <xf numFmtId="0" fontId="0" fillId="0" borderId="31" xfId="0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4" xfId="0" applyFill="1" applyBorder="1" applyAlignment="1" quotePrefix="1">
      <alignment horizontal="center" vertical="center" wrapText="1"/>
    </xf>
    <xf numFmtId="0" fontId="0" fillId="0" borderId="43" xfId="0" applyFill="1" applyBorder="1" applyAlignment="1" quotePrefix="1">
      <alignment horizontal="center" vertical="center" wrapText="1"/>
    </xf>
    <xf numFmtId="0" fontId="0" fillId="0" borderId="15" xfId="0" applyFill="1" applyBorder="1" applyAlignment="1" quotePrefix="1">
      <alignment horizontal="center" vertical="center" wrapText="1"/>
    </xf>
    <xf numFmtId="0" fontId="0" fillId="0" borderId="17" xfId="0" applyFill="1" applyBorder="1" applyAlignment="1" quotePrefix="1">
      <alignment horizontal="center" vertical="center" wrapText="1"/>
    </xf>
    <xf numFmtId="0" fontId="0" fillId="0" borderId="33" xfId="0" applyFill="1" applyBorder="1" applyAlignment="1" quotePrefix="1">
      <alignment horizontal="center" vertical="center" wrapText="1"/>
    </xf>
    <xf numFmtId="0" fontId="20" fillId="0" borderId="24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27" borderId="15" xfId="0" applyFont="1" applyFill="1" applyBorder="1" applyAlignment="1" quotePrefix="1">
      <alignment horizontal="center" vertical="center" wrapText="1"/>
    </xf>
    <xf numFmtId="20" fontId="0" fillId="0" borderId="30" xfId="0" applyNumberFormat="1" applyFill="1" applyBorder="1" applyAlignment="1" quotePrefix="1">
      <alignment horizontal="center" vertical="center" wrapText="1"/>
    </xf>
    <xf numFmtId="20" fontId="0" fillId="0" borderId="15" xfId="0" applyNumberFormat="1" applyFill="1" applyBorder="1" applyAlignment="1" quotePrefix="1">
      <alignment horizontal="center" vertical="center" wrapText="1"/>
    </xf>
    <xf numFmtId="20" fontId="0" fillId="0" borderId="43" xfId="0" applyNumberFormat="1" applyFill="1" applyBorder="1" applyAlignment="1" quotePrefix="1">
      <alignment horizontal="center" vertical="center" wrapText="1"/>
    </xf>
    <xf numFmtId="20" fontId="0" fillId="0" borderId="24" xfId="0" applyNumberFormat="1" applyFill="1" applyBorder="1" applyAlignment="1" quotePrefix="1">
      <alignment horizontal="center" vertical="center" wrapText="1"/>
    </xf>
    <xf numFmtId="0" fontId="0" fillId="0" borderId="32" xfId="0" applyFill="1" applyBorder="1" applyAlignment="1" quotePrefix="1">
      <alignment horizontal="center" vertical="center" wrapText="1"/>
    </xf>
    <xf numFmtId="0" fontId="0" fillId="0" borderId="31" xfId="0" applyFill="1" applyBorder="1" applyAlignment="1" quotePrefix="1">
      <alignment horizontal="center" vertical="center" wrapText="1"/>
    </xf>
    <xf numFmtId="20" fontId="0" fillId="0" borderId="15" xfId="0" applyNumberFormat="1" applyBorder="1" applyAlignment="1" quotePrefix="1">
      <alignment horizontal="center" vertical="center" wrapText="1"/>
    </xf>
    <xf numFmtId="0" fontId="34" fillId="0" borderId="33" xfId="0" applyFont="1" applyBorder="1" applyAlignment="1" quotePrefix="1">
      <alignment horizontal="center" vertical="center" wrapText="1"/>
    </xf>
    <xf numFmtId="0" fontId="34" fillId="0" borderId="17" xfId="0" applyFont="1" applyBorder="1" applyAlignment="1" quotePrefix="1">
      <alignment horizontal="center" vertical="center" wrapText="1"/>
    </xf>
    <xf numFmtId="0" fontId="0" fillId="28" borderId="43" xfId="0" applyFont="1" applyFill="1" applyBorder="1" applyAlignment="1" quotePrefix="1">
      <alignment horizontal="center" vertical="center" wrapText="1"/>
    </xf>
    <xf numFmtId="0" fontId="0" fillId="28" borderId="24" xfId="0" applyFont="1" applyFill="1" applyBorder="1" applyAlignment="1" quotePrefix="1">
      <alignment horizontal="center" vertical="center" wrapText="1"/>
    </xf>
    <xf numFmtId="0" fontId="0" fillId="27" borderId="15" xfId="0" applyFill="1" applyBorder="1" applyAlignment="1" quotePrefix="1">
      <alignment horizontal="center" vertical="center" wrapText="1"/>
    </xf>
    <xf numFmtId="0" fontId="0" fillId="27" borderId="30" xfId="0" applyFill="1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47" xfId="0" applyBorder="1" applyAlignment="1" quotePrefix="1">
      <alignment horizontal="center" vertical="center" wrapText="1"/>
    </xf>
    <xf numFmtId="20" fontId="0" fillId="0" borderId="30" xfId="0" applyNumberFormat="1" applyBorder="1" applyAlignment="1" quotePrefix="1">
      <alignment horizontal="center" vertical="center" wrapText="1"/>
    </xf>
    <xf numFmtId="0" fontId="27" fillId="29" borderId="17" xfId="0" applyFont="1" applyFill="1" applyBorder="1" applyAlignment="1" quotePrefix="1">
      <alignment horizontal="center" vertical="center" wrapText="1"/>
    </xf>
    <xf numFmtId="0" fontId="27" fillId="29" borderId="15" xfId="0" applyFont="1" applyFill="1" applyBorder="1" applyAlignment="1" quotePrefix="1">
      <alignment horizontal="center" vertical="center" wrapText="1"/>
    </xf>
    <xf numFmtId="0" fontId="27" fillId="30" borderId="15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center" vertical="center" wrapText="1"/>
    </xf>
    <xf numFmtId="0" fontId="27" fillId="29" borderId="30" xfId="0" applyFont="1" applyFill="1" applyBorder="1" applyAlignment="1" quotePrefix="1">
      <alignment horizontal="center" vertical="center" wrapText="1"/>
    </xf>
    <xf numFmtId="0" fontId="27" fillId="29" borderId="43" xfId="0" applyFont="1" applyFill="1" applyBorder="1" applyAlignment="1" quotePrefix="1">
      <alignment horizontal="center" vertical="center" wrapText="1"/>
    </xf>
    <xf numFmtId="0" fontId="27" fillId="29" borderId="33" xfId="0" applyFont="1" applyFill="1" applyBorder="1" applyAlignment="1" quotePrefix="1">
      <alignment horizontal="center" vertical="center" wrapText="1"/>
    </xf>
    <xf numFmtId="0" fontId="27" fillId="29" borderId="31" xfId="0" applyFont="1" applyFill="1" applyBorder="1" applyAlignment="1" quotePrefix="1">
      <alignment horizontal="center" vertical="center" wrapText="1"/>
    </xf>
    <xf numFmtId="0" fontId="27" fillId="29" borderId="24" xfId="0" applyFont="1" applyFill="1" applyBorder="1" applyAlignment="1" quotePrefix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center"/>
    </xf>
    <xf numFmtId="0" fontId="34" fillId="0" borderId="15" xfId="0" applyFont="1" applyBorder="1" applyAlignment="1" quotePrefix="1">
      <alignment horizontal="center" vertical="center" wrapText="1"/>
    </xf>
    <xf numFmtId="0" fontId="35" fillId="31" borderId="17" xfId="0" applyFont="1" applyFill="1" applyBorder="1" applyAlignment="1">
      <alignment horizontal="center"/>
    </xf>
    <xf numFmtId="0" fontId="35" fillId="31" borderId="15" xfId="0" applyFont="1" applyFill="1" applyBorder="1" applyAlignment="1">
      <alignment horizontal="center"/>
    </xf>
    <xf numFmtId="0" fontId="35" fillId="31" borderId="43" xfId="0" applyFont="1" applyFill="1" applyBorder="1" applyAlignment="1">
      <alignment horizontal="center"/>
    </xf>
    <xf numFmtId="0" fontId="35" fillId="28" borderId="17" xfId="0" applyFont="1" applyFill="1" applyBorder="1" applyAlignment="1">
      <alignment horizontal="center"/>
    </xf>
    <xf numFmtId="0" fontId="35" fillId="28" borderId="15" xfId="0" applyFont="1" applyFill="1" applyBorder="1" applyAlignment="1">
      <alignment horizontal="center"/>
    </xf>
    <xf numFmtId="0" fontId="35" fillId="28" borderId="43" xfId="0" applyFont="1" applyFill="1" applyBorder="1" applyAlignment="1">
      <alignment horizontal="center"/>
    </xf>
    <xf numFmtId="0" fontId="35" fillId="32" borderId="17" xfId="0" applyFont="1" applyFill="1" applyBorder="1" applyAlignment="1">
      <alignment horizontal="center"/>
    </xf>
    <xf numFmtId="0" fontId="35" fillId="32" borderId="15" xfId="0" applyFont="1" applyFill="1" applyBorder="1" applyAlignment="1">
      <alignment horizontal="center"/>
    </xf>
    <xf numFmtId="0" fontId="35" fillId="32" borderId="43" xfId="0" applyFont="1" applyFill="1" applyBorder="1" applyAlignment="1">
      <alignment horizontal="center"/>
    </xf>
    <xf numFmtId="0" fontId="35" fillId="31" borderId="14" xfId="0" applyFont="1" applyFill="1" applyBorder="1" applyAlignment="1">
      <alignment horizontal="center"/>
    </xf>
    <xf numFmtId="0" fontId="35" fillId="31" borderId="33" xfId="0" applyFont="1" applyFill="1" applyBorder="1" applyAlignment="1">
      <alignment horizontal="center"/>
    </xf>
    <xf numFmtId="0" fontId="35" fillId="31" borderId="42" xfId="0" applyFont="1" applyFill="1" applyBorder="1" applyAlignment="1">
      <alignment horizontal="center"/>
    </xf>
    <xf numFmtId="0" fontId="0" fillId="28" borderId="24" xfId="0" applyFill="1" applyBorder="1" applyAlignment="1" quotePrefix="1">
      <alignment horizontal="center" vertical="center" wrapText="1"/>
    </xf>
    <xf numFmtId="0" fontId="0" fillId="28" borderId="43" xfId="0" applyFill="1" applyBorder="1" applyAlignment="1" quotePrefix="1">
      <alignment horizontal="center" vertical="center" wrapText="1"/>
    </xf>
    <xf numFmtId="0" fontId="35" fillId="33" borderId="17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35" fillId="33" borderId="43" xfId="0" applyFont="1" applyFill="1" applyBorder="1" applyAlignment="1">
      <alignment horizontal="center"/>
    </xf>
    <xf numFmtId="0" fontId="0" fillId="0" borderId="34" xfId="0" applyFill="1" applyBorder="1" applyAlignment="1" quotePrefix="1">
      <alignment horizontal="center" vertical="center" wrapText="1"/>
    </xf>
    <xf numFmtId="0" fontId="35" fillId="28" borderId="46" xfId="0" applyFont="1" applyFill="1" applyBorder="1" applyAlignment="1">
      <alignment horizontal="center"/>
    </xf>
    <xf numFmtId="0" fontId="35" fillId="28" borderId="24" xfId="0" applyFont="1" applyFill="1" applyBorder="1" applyAlignment="1">
      <alignment horizontal="center"/>
    </xf>
    <xf numFmtId="0" fontId="35" fillId="28" borderId="2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6" fillId="0" borderId="24" xfId="0" applyFont="1" applyFill="1" applyBorder="1" applyAlignment="1" quotePrefix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31" xfId="0" applyFont="1" applyBorder="1" applyAlignment="1" quotePrefix="1">
      <alignment horizontal="center" vertical="center" wrapText="1"/>
    </xf>
    <xf numFmtId="0" fontId="0" fillId="0" borderId="30" xfId="0" applyFont="1" applyBorder="1" applyAlignment="1" quotePrefix="1">
      <alignment horizontal="center" vertical="center" wrapText="1"/>
    </xf>
    <xf numFmtId="0" fontId="0" fillId="34" borderId="30" xfId="0" applyFont="1" applyFill="1" applyBorder="1" applyAlignment="1" quotePrefix="1">
      <alignment horizontal="center" vertical="center" wrapText="1"/>
    </xf>
    <xf numFmtId="0" fontId="27" fillId="0" borderId="15" xfId="0" applyFont="1" applyFill="1" applyBorder="1" applyAlignment="1" quotePrefix="1">
      <alignment horizontal="center" vertical="center" wrapText="1"/>
    </xf>
    <xf numFmtId="0" fontId="0" fillId="0" borderId="24" xfId="0" applyBorder="1" applyAlignment="1" quotePrefix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0" borderId="46" xfId="0" applyBorder="1" applyAlignment="1" quotePrefix="1">
      <alignment horizontal="center" vertical="center" wrapText="1"/>
    </xf>
    <xf numFmtId="0" fontId="20" fillId="35" borderId="14" xfId="0" applyFont="1" applyFill="1" applyBorder="1" applyAlignment="1">
      <alignment horizontal="center"/>
    </xf>
    <xf numFmtId="0" fontId="20" fillId="35" borderId="33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20" fillId="27" borderId="14" xfId="0" applyFont="1" applyFill="1" applyBorder="1" applyAlignment="1">
      <alignment horizontal="center"/>
    </xf>
    <xf numFmtId="0" fontId="20" fillId="27" borderId="33" xfId="0" applyFont="1" applyFill="1" applyBorder="1" applyAlignment="1">
      <alignment horizontal="center"/>
    </xf>
    <xf numFmtId="0" fontId="20" fillId="27" borderId="42" xfId="0" applyFont="1" applyFill="1" applyBorder="1" applyAlignment="1">
      <alignment horizontal="center"/>
    </xf>
    <xf numFmtId="0" fontId="20" fillId="27" borderId="17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0" fillId="27" borderId="43" xfId="0" applyFont="1" applyFill="1" applyBorder="1" applyAlignment="1">
      <alignment horizontal="center"/>
    </xf>
    <xf numFmtId="0" fontId="20" fillId="27" borderId="46" xfId="0" applyFont="1" applyFill="1" applyBorder="1" applyAlignment="1">
      <alignment horizontal="center"/>
    </xf>
    <xf numFmtId="0" fontId="20" fillId="27" borderId="24" xfId="0" applyFont="1" applyFill="1" applyBorder="1" applyAlignment="1">
      <alignment horizontal="center"/>
    </xf>
    <xf numFmtId="0" fontId="20" fillId="27" borderId="20" xfId="0" applyFont="1" applyFill="1" applyBorder="1" applyAlignment="1">
      <alignment horizontal="center"/>
    </xf>
    <xf numFmtId="0" fontId="20" fillId="35" borderId="46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center"/>
    </xf>
    <xf numFmtId="0" fontId="0" fillId="0" borderId="43" xfId="0" applyBorder="1" applyAlignment="1" quotePrefix="1">
      <alignment horizontal="center" vertical="center" wrapText="1"/>
    </xf>
    <xf numFmtId="0" fontId="0" fillId="0" borderId="33" xfId="0" applyFont="1" applyBorder="1" applyAlignment="1" quotePrefix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/>
    </xf>
    <xf numFmtId="0" fontId="28" fillId="0" borderId="48" xfId="0" applyFont="1" applyFill="1" applyBorder="1" applyAlignment="1">
      <alignment horizontal="left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2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V48"/>
  <sheetViews>
    <sheetView zoomScale="70" zoomScaleNormal="70" zoomScalePageLayoutView="0" workbookViewId="0" topLeftCell="A1">
      <selection activeCell="G22" sqref="G22:G29"/>
    </sheetView>
  </sheetViews>
  <sheetFormatPr defaultColWidth="9.00390625" defaultRowHeight="12.75"/>
  <cols>
    <col min="2" max="2" width="7.625" style="1" bestFit="1" customWidth="1"/>
    <col min="3" max="3" width="21.875" style="1" customWidth="1"/>
    <col min="4" max="4" width="11.00390625" style="1" bestFit="1" customWidth="1"/>
    <col min="5" max="5" width="7.375" style="1" bestFit="1" customWidth="1"/>
    <col min="6" max="6" width="7.875" style="1" bestFit="1" customWidth="1"/>
    <col min="7" max="7" width="14.875" style="1" bestFit="1" customWidth="1"/>
    <col min="9" max="9" width="7.875" style="0" bestFit="1" customWidth="1"/>
  </cols>
  <sheetData>
    <row r="1" spans="2:7" ht="12.75">
      <c r="B1" s="178" t="s">
        <v>71</v>
      </c>
      <c r="C1" s="178"/>
      <c r="D1" s="178"/>
      <c r="E1" s="178"/>
      <c r="F1" s="178"/>
      <c r="G1" s="178"/>
    </row>
    <row r="2" spans="2:7" ht="12.75">
      <c r="B2" s="178"/>
      <c r="C2" s="178"/>
      <c r="D2" s="178"/>
      <c r="E2" s="178"/>
      <c r="F2" s="178"/>
      <c r="G2" s="178"/>
    </row>
    <row r="3" ht="13.5" thickBot="1"/>
    <row r="4" spans="2:7" ht="13.5" thickBot="1"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</row>
    <row r="5" spans="2:7" ht="12.75">
      <c r="B5" s="163">
        <v>1</v>
      </c>
      <c r="C5" s="164" t="str">
        <f>+REZULTATI!B10</f>
        <v>Golob Peter</v>
      </c>
      <c r="D5" s="164">
        <f>+REZULTATI!K10</f>
        <v>5</v>
      </c>
      <c r="E5" s="164">
        <f>+REZULTATI!L10</f>
        <v>5</v>
      </c>
      <c r="F5" s="164">
        <f aca="true" t="shared" si="0" ref="F5:F12">+D5-E5</f>
        <v>0</v>
      </c>
      <c r="G5" s="165">
        <f>+REZULTATI!M10</f>
        <v>25</v>
      </c>
    </row>
    <row r="6" spans="2:7" ht="12.75">
      <c r="B6" s="166">
        <v>2</v>
      </c>
      <c r="C6" s="167" t="str">
        <f>+REZULTATI!B14</f>
        <v>Vozelj Nejc</v>
      </c>
      <c r="D6" s="167">
        <f>+REZULTATI!K14</f>
        <v>4</v>
      </c>
      <c r="E6" s="167">
        <f>+REZULTATI!L14</f>
        <v>4</v>
      </c>
      <c r="F6" s="167">
        <f t="shared" si="0"/>
        <v>0</v>
      </c>
      <c r="G6" s="168">
        <f>+REZULTATI!M14</f>
        <v>20</v>
      </c>
    </row>
    <row r="7" spans="2:7" ht="12.75">
      <c r="B7" s="166">
        <v>3</v>
      </c>
      <c r="C7" s="167" t="str">
        <f>+REZULTATI!B12</f>
        <v>Sirše izidor</v>
      </c>
      <c r="D7" s="167">
        <f>+REZULTATI!K12</f>
        <v>5</v>
      </c>
      <c r="E7" s="167">
        <f>+REZULTATI!L12</f>
        <v>3</v>
      </c>
      <c r="F7" s="167">
        <f t="shared" si="0"/>
        <v>2</v>
      </c>
      <c r="G7" s="168">
        <f>+REZULTATI!M12</f>
        <v>19</v>
      </c>
    </row>
    <row r="8" spans="2:7" ht="12.75">
      <c r="B8" s="166">
        <v>4</v>
      </c>
      <c r="C8" s="167" t="str">
        <f>+REZULTATI!B7</f>
        <v>Ašič Alojz</v>
      </c>
      <c r="D8" s="167">
        <f>+REZULTATI!K7</f>
        <v>6</v>
      </c>
      <c r="E8" s="167">
        <f>+REZULTATI!L7</f>
        <v>2</v>
      </c>
      <c r="F8" s="167">
        <f t="shared" si="0"/>
        <v>4</v>
      </c>
      <c r="G8" s="168">
        <f>+REZULTATI!M7</f>
        <v>18</v>
      </c>
    </row>
    <row r="9" spans="2:22" ht="12.75">
      <c r="B9" s="166">
        <v>5</v>
      </c>
      <c r="C9" s="167" t="str">
        <f>+REZULTATI!B9</f>
        <v>Fain Luka</v>
      </c>
      <c r="D9" s="167">
        <f>+REZULTATI!K9</f>
        <v>6</v>
      </c>
      <c r="E9" s="167">
        <f>+REZULTATI!L9</f>
        <v>1</v>
      </c>
      <c r="F9" s="167">
        <f t="shared" si="0"/>
        <v>5</v>
      </c>
      <c r="G9" s="168">
        <f>+REZULTATI!M9</f>
        <v>15</v>
      </c>
      <c r="V9" s="28"/>
    </row>
    <row r="10" spans="2:22" ht="12.75">
      <c r="B10" s="166">
        <v>6</v>
      </c>
      <c r="C10" s="167" t="str">
        <f>+REZULTATI!B8</f>
        <v>Dolenc Rok</v>
      </c>
      <c r="D10" s="167">
        <f>+REZULTATI!K8</f>
        <v>3</v>
      </c>
      <c r="E10" s="167">
        <f>+REZULTATI!L8</f>
        <v>2</v>
      </c>
      <c r="F10" s="167">
        <f t="shared" si="0"/>
        <v>1</v>
      </c>
      <c r="G10" s="168">
        <f>+REZULTATI!M8</f>
        <v>12</v>
      </c>
      <c r="V10" s="28"/>
    </row>
    <row r="11" spans="2:7" ht="12.75">
      <c r="B11" s="166">
        <v>7</v>
      </c>
      <c r="C11" s="167" t="str">
        <f>+REZULTATI!B11</f>
        <v>Murn Klemen</v>
      </c>
      <c r="D11" s="167">
        <f>+REZULTATI!K11</f>
        <v>5</v>
      </c>
      <c r="E11" s="167">
        <f>+REZULTATI!L11</f>
        <v>0</v>
      </c>
      <c r="F11" s="167">
        <f t="shared" si="0"/>
        <v>5</v>
      </c>
      <c r="G11" s="168">
        <f>+REZULTATI!M11</f>
        <v>8</v>
      </c>
    </row>
    <row r="12" spans="2:7" ht="13.5" thickBot="1">
      <c r="B12" s="169">
        <v>8</v>
      </c>
      <c r="C12" s="170" t="str">
        <f>+REZULTATI!B13</f>
        <v>Uranič Denis</v>
      </c>
      <c r="D12" s="170">
        <f>+REZULTATI!K13</f>
        <v>0</v>
      </c>
      <c r="E12" s="170">
        <f>+REZULTATI!L13</f>
        <v>0</v>
      </c>
      <c r="F12" s="170">
        <f t="shared" si="0"/>
        <v>0</v>
      </c>
      <c r="G12" s="171">
        <f>+REZULTATI!M13</f>
        <v>0</v>
      </c>
    </row>
    <row r="13" spans="2:7" ht="12.75">
      <c r="B13" s="14"/>
      <c r="C13" s="14"/>
      <c r="D13" s="14"/>
      <c r="E13" s="14"/>
      <c r="F13" s="14"/>
      <c r="G13" s="14"/>
    </row>
    <row r="14" spans="2:7" ht="12.75">
      <c r="B14" s="179" t="s">
        <v>55</v>
      </c>
      <c r="C14" s="180"/>
      <c r="D14" s="180"/>
      <c r="E14" s="180"/>
      <c r="F14" s="180"/>
      <c r="G14" s="180"/>
    </row>
    <row r="15" spans="2:7" ht="12.75">
      <c r="B15" s="180"/>
      <c r="C15" s="180"/>
      <c r="D15" s="180"/>
      <c r="E15" s="180"/>
      <c r="F15" s="180"/>
      <c r="G15" s="180"/>
    </row>
    <row r="16" spans="2:7" ht="12.75">
      <c r="B16" s="180"/>
      <c r="C16" s="180"/>
      <c r="D16" s="180"/>
      <c r="E16" s="180"/>
      <c r="F16" s="180"/>
      <c r="G16" s="180"/>
    </row>
    <row r="18" spans="2:7" ht="12.75">
      <c r="B18" s="178" t="s">
        <v>72</v>
      </c>
      <c r="C18" s="178"/>
      <c r="D18" s="178"/>
      <c r="E18" s="178"/>
      <c r="F18" s="178"/>
      <c r="G18" s="178"/>
    </row>
    <row r="19" spans="2:7" ht="12.75">
      <c r="B19" s="178"/>
      <c r="C19" s="178"/>
      <c r="D19" s="178"/>
      <c r="E19" s="178"/>
      <c r="F19" s="178"/>
      <c r="G19" s="178"/>
    </row>
    <row r="20" ht="13.5" thickBot="1"/>
    <row r="21" spans="2:7" ht="13.5" thickBot="1">
      <c r="B21" s="10" t="s">
        <v>3</v>
      </c>
      <c r="C21" s="11" t="s">
        <v>4</v>
      </c>
      <c r="D21" s="11" t="s">
        <v>5</v>
      </c>
      <c r="E21" s="11" t="s">
        <v>6</v>
      </c>
      <c r="F21" s="11" t="s">
        <v>7</v>
      </c>
      <c r="G21" s="12" t="s">
        <v>8</v>
      </c>
    </row>
    <row r="22" spans="2:7" ht="12.75">
      <c r="B22" s="163">
        <v>1</v>
      </c>
      <c r="C22" s="164" t="str">
        <f>+REZULTATI!B21</f>
        <v>Kržišnik Roman</v>
      </c>
      <c r="D22" s="164">
        <f>+REZULTATI!K21</f>
        <v>6</v>
      </c>
      <c r="E22" s="164">
        <f>+REZULTATI!L21</f>
        <v>3</v>
      </c>
      <c r="F22" s="164">
        <f aca="true" t="shared" si="1" ref="F22:F29">+D22-E22</f>
        <v>3</v>
      </c>
      <c r="G22" s="165">
        <f>+REZULTATI!M21</f>
        <v>21</v>
      </c>
    </row>
    <row r="23" spans="2:7" ht="12.75">
      <c r="B23" s="166">
        <v>2</v>
      </c>
      <c r="C23" s="167" t="str">
        <f>+REZULTATI!B25</f>
        <v>Seničar Marjan</v>
      </c>
      <c r="D23" s="167">
        <f>+REZULTATI!K25</f>
        <v>4</v>
      </c>
      <c r="E23" s="167">
        <f>+REZULTATI!L25</f>
        <v>4</v>
      </c>
      <c r="F23" s="167">
        <f t="shared" si="1"/>
        <v>0</v>
      </c>
      <c r="G23" s="168">
        <f>+REZULTATI!M25</f>
        <v>20</v>
      </c>
    </row>
    <row r="24" spans="2:7" ht="12.75">
      <c r="B24" s="166">
        <v>3</v>
      </c>
      <c r="C24" s="167" t="str">
        <f>+REZULTATI!B26</f>
        <v>Sketako Sebastjan</v>
      </c>
      <c r="D24" s="167">
        <f>+REZULTATI!K26</f>
        <v>5</v>
      </c>
      <c r="E24" s="167">
        <f>+REZULTATI!L26</f>
        <v>3</v>
      </c>
      <c r="F24" s="167">
        <f t="shared" si="1"/>
        <v>2</v>
      </c>
      <c r="G24" s="168">
        <f>+REZULTATI!M26</f>
        <v>19</v>
      </c>
    </row>
    <row r="25" spans="2:7" ht="12.75">
      <c r="B25" s="166">
        <v>4</v>
      </c>
      <c r="C25" s="167" t="str">
        <f>+REZULTATI!B24</f>
        <v>Perme Nejc</v>
      </c>
      <c r="D25" s="167">
        <f>+REZULTATI!K24</f>
        <v>5</v>
      </c>
      <c r="E25" s="167">
        <f>+REZULTATI!L24</f>
        <v>2</v>
      </c>
      <c r="F25" s="167">
        <f t="shared" si="1"/>
        <v>3</v>
      </c>
      <c r="G25" s="168">
        <f>+REZULTATI!M24</f>
        <v>16</v>
      </c>
    </row>
    <row r="26" spans="2:7" ht="12.75">
      <c r="B26" s="166">
        <v>5</v>
      </c>
      <c r="C26" s="167" t="str">
        <f>+REZULTATI!B27</f>
        <v>Smrkolj Damjan</v>
      </c>
      <c r="D26" s="167">
        <f>+REZULTATI!K27</f>
        <v>5</v>
      </c>
      <c r="E26" s="167">
        <f>+REZULTATI!L27</f>
        <v>2</v>
      </c>
      <c r="F26" s="167">
        <f t="shared" si="1"/>
        <v>3</v>
      </c>
      <c r="G26" s="168">
        <f>+REZULTATI!M27</f>
        <v>16</v>
      </c>
    </row>
    <row r="27" spans="2:7" ht="12.75">
      <c r="B27" s="166">
        <v>6</v>
      </c>
      <c r="C27" s="167" t="str">
        <f>+REZULTATI!B20</f>
        <v>Drnovšek Desimir</v>
      </c>
      <c r="D27" s="167">
        <f>+REZULTATI!K20</f>
        <v>3</v>
      </c>
      <c r="E27" s="167">
        <f>+REZULTATI!L20</f>
        <v>3</v>
      </c>
      <c r="F27" s="167">
        <f t="shared" si="1"/>
        <v>0</v>
      </c>
      <c r="G27" s="168">
        <f>+REZULTATI!M20</f>
        <v>15</v>
      </c>
    </row>
    <row r="28" spans="2:7" ht="12.75">
      <c r="B28" s="160">
        <v>7</v>
      </c>
      <c r="C28" s="161" t="str">
        <f>+REZULTATI!B22</f>
        <v>Lipičnik Iztok</v>
      </c>
      <c r="D28" s="161">
        <f>+REZULTATI!K22</f>
        <v>5</v>
      </c>
      <c r="E28" s="161">
        <f>+REZULTATI!L22</f>
        <v>0</v>
      </c>
      <c r="F28" s="161">
        <f t="shared" si="1"/>
        <v>5</v>
      </c>
      <c r="G28" s="162">
        <f>+REZULTATI!M22</f>
        <v>10</v>
      </c>
    </row>
    <row r="29" spans="2:7" ht="13.5" thickBot="1">
      <c r="B29" s="172">
        <v>8</v>
      </c>
      <c r="C29" s="173" t="str">
        <f>+REZULTATI!B23</f>
        <v>Ocepek David</v>
      </c>
      <c r="D29" s="173">
        <f>+REZULTATI!K23</f>
        <v>3</v>
      </c>
      <c r="E29" s="173">
        <f>+REZULTATI!L23</f>
        <v>1</v>
      </c>
      <c r="F29" s="173">
        <f t="shared" si="1"/>
        <v>2</v>
      </c>
      <c r="G29" s="174">
        <f>+REZULTATI!M23</f>
        <v>9</v>
      </c>
    </row>
    <row r="30" spans="2:7" ht="12.75">
      <c r="B30" s="14"/>
      <c r="C30" s="14"/>
      <c r="D30" s="14"/>
      <c r="E30" s="14"/>
      <c r="F30" s="14"/>
      <c r="G30" s="14"/>
    </row>
    <row r="31" spans="2:7" ht="12.75">
      <c r="B31" s="179" t="s">
        <v>55</v>
      </c>
      <c r="C31" s="180"/>
      <c r="D31" s="180"/>
      <c r="E31" s="180"/>
      <c r="F31" s="180"/>
      <c r="G31" s="180"/>
    </row>
    <row r="32" spans="2:7" ht="12.75">
      <c r="B32" s="180"/>
      <c r="C32" s="180"/>
      <c r="D32" s="180"/>
      <c r="E32" s="180"/>
      <c r="F32" s="180"/>
      <c r="G32" s="180"/>
    </row>
    <row r="33" spans="2:7" ht="12.75">
      <c r="B33" s="180"/>
      <c r="C33" s="180"/>
      <c r="D33" s="180"/>
      <c r="E33" s="180"/>
      <c r="F33" s="180"/>
      <c r="G33" s="180"/>
    </row>
    <row r="34" ht="19.5">
      <c r="A34" s="4"/>
    </row>
    <row r="35" spans="1:7" ht="19.5">
      <c r="A35" s="4"/>
      <c r="B35" s="178" t="s">
        <v>73</v>
      </c>
      <c r="C35" s="178"/>
      <c r="D35" s="178"/>
      <c r="E35" s="178"/>
      <c r="F35" s="178"/>
      <c r="G35" s="178"/>
    </row>
    <row r="36" spans="2:7" ht="13.5" customHeight="1">
      <c r="B36" s="178"/>
      <c r="C36" s="178"/>
      <c r="D36" s="178"/>
      <c r="E36" s="178"/>
      <c r="F36" s="178"/>
      <c r="G36" s="178"/>
    </row>
    <row r="37" ht="13.5" thickBot="1"/>
    <row r="38" spans="1:7" ht="13.5" thickBot="1">
      <c r="A38" s="13"/>
      <c r="B38" s="10" t="s">
        <v>3</v>
      </c>
      <c r="C38" s="11" t="s">
        <v>4</v>
      </c>
      <c r="D38" s="11" t="s">
        <v>5</v>
      </c>
      <c r="E38" s="11" t="s">
        <v>6</v>
      </c>
      <c r="F38" s="11" t="s">
        <v>7</v>
      </c>
      <c r="G38" s="12" t="s">
        <v>8</v>
      </c>
    </row>
    <row r="39" spans="1:7" ht="12.75">
      <c r="A39" s="13"/>
      <c r="B39" s="157">
        <v>1</v>
      </c>
      <c r="C39" s="158" t="str">
        <f>+REZULTATI!B35</f>
        <v>Flisek Borut</v>
      </c>
      <c r="D39" s="158">
        <f>+REZULTATI!K35</f>
        <v>4</v>
      </c>
      <c r="E39" s="158">
        <f>+REZULTATI!L35</f>
        <v>3</v>
      </c>
      <c r="F39" s="158">
        <f aca="true" t="shared" si="2" ref="F39:F44">+D39-E39</f>
        <v>1</v>
      </c>
      <c r="G39" s="159">
        <f>+REZULTATI!M35</f>
        <v>17</v>
      </c>
    </row>
    <row r="40" spans="1:7" ht="12.75">
      <c r="A40" s="13"/>
      <c r="B40" s="160">
        <v>2</v>
      </c>
      <c r="C40" s="161" t="str">
        <f>+REZULTATI!B36</f>
        <v>Hameršak Janez</v>
      </c>
      <c r="D40" s="161">
        <f>+REZULTATI!K36</f>
        <v>4</v>
      </c>
      <c r="E40" s="161">
        <f>+REZULTATI!L36</f>
        <v>2</v>
      </c>
      <c r="F40" s="161">
        <f t="shared" si="2"/>
        <v>2</v>
      </c>
      <c r="G40" s="162">
        <f>+REZULTATI!M36</f>
        <v>14</v>
      </c>
    </row>
    <row r="41" spans="1:7" ht="12.75">
      <c r="A41" s="13"/>
      <c r="B41" s="160">
        <v>3</v>
      </c>
      <c r="C41" s="161" t="str">
        <f>+REZULTATI!B37</f>
        <v>Kneževič Nejc</v>
      </c>
      <c r="D41" s="161">
        <f>+REZULTATI!K37</f>
        <v>3</v>
      </c>
      <c r="E41" s="161">
        <f>+REZULTATI!L37</f>
        <v>2</v>
      </c>
      <c r="F41" s="161">
        <f t="shared" si="2"/>
        <v>1</v>
      </c>
      <c r="G41" s="162">
        <f>+REZULTATI!M37</f>
        <v>12</v>
      </c>
    </row>
    <row r="42" spans="1:7" ht="12.75">
      <c r="A42" s="13"/>
      <c r="B42" s="160">
        <v>4</v>
      </c>
      <c r="C42" s="161" t="str">
        <f>+REZULTATI!B39</f>
        <v>Lipec Janez</v>
      </c>
      <c r="D42" s="161">
        <f>+REZULTATI!K39</f>
        <v>4</v>
      </c>
      <c r="E42" s="161">
        <f>+REZULTATI!L39</f>
        <v>1</v>
      </c>
      <c r="F42" s="161">
        <f t="shared" si="2"/>
        <v>3</v>
      </c>
      <c r="G42" s="162">
        <f>+REZULTATI!M39</f>
        <v>11</v>
      </c>
    </row>
    <row r="43" spans="1:7" ht="12.75">
      <c r="A43" s="13"/>
      <c r="B43" s="160">
        <v>6</v>
      </c>
      <c r="C43" s="161" t="str">
        <f>+REZULTATI!B38</f>
        <v>Koprivšek Gašper</v>
      </c>
      <c r="D43" s="161">
        <f>+REZULTATI!K38</f>
        <v>2</v>
      </c>
      <c r="E43" s="161">
        <f>+REZULTATI!L38</f>
        <v>2</v>
      </c>
      <c r="F43" s="161">
        <f t="shared" si="2"/>
        <v>0</v>
      </c>
      <c r="G43" s="162">
        <f>+REZULTATI!M38</f>
        <v>10</v>
      </c>
    </row>
    <row r="44" spans="1:7" ht="13.5" thickBot="1">
      <c r="A44" s="13"/>
      <c r="B44" s="172">
        <v>5</v>
      </c>
      <c r="C44" s="173" t="str">
        <f>+REZULTATI!B34</f>
        <v>Drev Gregor</v>
      </c>
      <c r="D44" s="173">
        <f>+REZULTATI!K34</f>
        <v>3</v>
      </c>
      <c r="E44" s="173">
        <f>+REZULTATI!L34</f>
        <v>0</v>
      </c>
      <c r="F44" s="173">
        <f t="shared" si="2"/>
        <v>3</v>
      </c>
      <c r="G44" s="174">
        <f>+REZULTATI!M34</f>
        <v>6</v>
      </c>
    </row>
    <row r="45" spans="2:7" ht="12.75">
      <c r="B45" s="14"/>
      <c r="C45" s="14"/>
      <c r="D45" s="14"/>
      <c r="E45" s="14"/>
      <c r="F45" s="14"/>
      <c r="G45" s="14"/>
    </row>
    <row r="46" spans="2:7" ht="12.75">
      <c r="B46" s="179" t="s">
        <v>55</v>
      </c>
      <c r="C46" s="180"/>
      <c r="D46" s="180"/>
      <c r="E46" s="180"/>
      <c r="F46" s="180"/>
      <c r="G46" s="180"/>
    </row>
    <row r="47" spans="2:7" ht="12.75">
      <c r="B47" s="180"/>
      <c r="C47" s="180"/>
      <c r="D47" s="180"/>
      <c r="E47" s="180"/>
      <c r="F47" s="180"/>
      <c r="G47" s="180"/>
    </row>
    <row r="48" spans="2:7" ht="12.75">
      <c r="B48" s="180"/>
      <c r="C48" s="180"/>
      <c r="D48" s="180"/>
      <c r="E48" s="180"/>
      <c r="F48" s="180"/>
      <c r="G48" s="180"/>
    </row>
    <row r="50" ht="12.75" customHeight="1"/>
    <row r="51" ht="12.75" customHeight="1"/>
    <row r="60" ht="12.75" customHeight="1"/>
  </sheetData>
  <sheetProtection/>
  <mergeCells count="6">
    <mergeCell ref="B1:G2"/>
    <mergeCell ref="B14:G16"/>
    <mergeCell ref="B18:G19"/>
    <mergeCell ref="B31:G33"/>
    <mergeCell ref="B35:G36"/>
    <mergeCell ref="B46:G4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B2:Y42"/>
  <sheetViews>
    <sheetView zoomScale="80" zoomScaleNormal="80" zoomScalePageLayoutView="0" workbookViewId="0" topLeftCell="A13">
      <selection activeCell="G8" sqref="G8"/>
    </sheetView>
  </sheetViews>
  <sheetFormatPr defaultColWidth="9.00390625" defaultRowHeight="12.75"/>
  <cols>
    <col min="2" max="2" width="22.25390625" style="0" customWidth="1"/>
    <col min="3" max="10" width="5.75390625" style="0" customWidth="1"/>
    <col min="11" max="11" width="8.125" style="0" bestFit="1" customWidth="1"/>
    <col min="12" max="13" width="5.75390625" style="0" customWidth="1"/>
  </cols>
  <sheetData>
    <row r="2" spans="2:13" ht="12.75">
      <c r="B2" s="178" t="s">
        <v>76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3" ht="12.7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5" ht="13.5" thickBot="1"/>
    <row r="6" spans="2:13" ht="78" customHeight="1" thickBot="1">
      <c r="B6" s="6" t="s">
        <v>78</v>
      </c>
      <c r="C6" s="65" t="s">
        <v>11</v>
      </c>
      <c r="D6" s="66" t="s">
        <v>12</v>
      </c>
      <c r="E6" s="66" t="s">
        <v>14</v>
      </c>
      <c r="F6" s="66" t="s">
        <v>16</v>
      </c>
      <c r="G6" s="66" t="s">
        <v>23</v>
      </c>
      <c r="H6" s="67" t="s">
        <v>69</v>
      </c>
      <c r="I6" s="66" t="s">
        <v>29</v>
      </c>
      <c r="J6" s="66" t="s">
        <v>30</v>
      </c>
      <c r="K6" s="30" t="s">
        <v>0</v>
      </c>
      <c r="L6" s="74" t="s">
        <v>1</v>
      </c>
      <c r="M6" s="39" t="s">
        <v>2</v>
      </c>
    </row>
    <row r="7" spans="2:13" ht="15" customHeight="1">
      <c r="B7" s="35" t="s">
        <v>11</v>
      </c>
      <c r="C7" s="22"/>
      <c r="D7" s="56" t="s">
        <v>54</v>
      </c>
      <c r="E7" s="176" t="s">
        <v>36</v>
      </c>
      <c r="F7" s="56" t="s">
        <v>45</v>
      </c>
      <c r="G7" s="56" t="s">
        <v>35</v>
      </c>
      <c r="H7" s="93" t="s">
        <v>54</v>
      </c>
      <c r="I7" s="93"/>
      <c r="J7" s="86" t="s">
        <v>43</v>
      </c>
      <c r="K7" s="79">
        <f>+IF(C7&gt;0.5,1,)+IF(D7&gt;0.5,1,)+IF(E7&gt;0.5,1,)+IF(F7&gt;0.5,1,)+IF(G7&gt;0.5,1,)+IF(H7&gt;0.5,1,)+IF(I7&gt;0.5,1,)+IF(J7&gt;0.5,1,)</f>
        <v>6</v>
      </c>
      <c r="L7" s="27">
        <v>2</v>
      </c>
      <c r="M7" s="75">
        <f>+L7*5+(K7-L7)*2</f>
        <v>18</v>
      </c>
    </row>
    <row r="8" spans="2:25" ht="15" customHeight="1">
      <c r="B8" s="36" t="s">
        <v>12</v>
      </c>
      <c r="C8" s="55" t="s">
        <v>52</v>
      </c>
      <c r="D8" s="23"/>
      <c r="E8" s="29" t="s">
        <v>36</v>
      </c>
      <c r="F8" s="91" t="s">
        <v>43</v>
      </c>
      <c r="G8" s="153"/>
      <c r="H8" s="91"/>
      <c r="I8" s="91"/>
      <c r="J8" s="90"/>
      <c r="K8" s="80">
        <f aca="true" t="shared" si="0" ref="K8:K14">+IF(C8&gt;0.5,1,)+IF(D8&gt;0.5,1,)+IF(E8&gt;0.5,1,)+IF(F8&gt;0.5,1,)+IF(G8&gt;0.5,1,)+IF(H8&gt;0.5,1,)+IF(I8&gt;0.5,1,)+IF(J8&gt;0.5,1,)</f>
        <v>3</v>
      </c>
      <c r="L8" s="24">
        <v>2</v>
      </c>
      <c r="M8" s="76">
        <f>+L8*5+(K8-L8)*2</f>
        <v>12</v>
      </c>
      <c r="V8" s="2"/>
      <c r="W8" s="2"/>
      <c r="X8" s="2"/>
      <c r="Y8" s="2"/>
    </row>
    <row r="9" spans="2:22" ht="15" customHeight="1">
      <c r="B9" s="36" t="s">
        <v>14</v>
      </c>
      <c r="C9" s="55" t="s">
        <v>43</v>
      </c>
      <c r="D9" s="29" t="s">
        <v>43</v>
      </c>
      <c r="E9" s="23"/>
      <c r="F9" s="29" t="s">
        <v>43</v>
      </c>
      <c r="G9" s="91" t="s">
        <v>38</v>
      </c>
      <c r="H9" s="91" t="s">
        <v>42</v>
      </c>
      <c r="I9" s="91"/>
      <c r="J9" s="90" t="s">
        <v>48</v>
      </c>
      <c r="K9" s="80">
        <f t="shared" si="0"/>
        <v>6</v>
      </c>
      <c r="L9" s="24">
        <v>1</v>
      </c>
      <c r="M9" s="76">
        <f aca="true" t="shared" si="1" ref="M9:M14">+L9*5+(K9-L9)*2</f>
        <v>15</v>
      </c>
      <c r="V9" s="28"/>
    </row>
    <row r="10" spans="2:22" ht="15" customHeight="1">
      <c r="B10" s="36" t="s">
        <v>16</v>
      </c>
      <c r="C10" s="55" t="s">
        <v>46</v>
      </c>
      <c r="D10" s="91" t="s">
        <v>36</v>
      </c>
      <c r="E10" s="29" t="s">
        <v>36</v>
      </c>
      <c r="F10" s="23"/>
      <c r="G10" s="91" t="s">
        <v>39</v>
      </c>
      <c r="H10" s="91" t="s">
        <v>51</v>
      </c>
      <c r="I10" s="91"/>
      <c r="J10" s="90"/>
      <c r="K10" s="80">
        <f t="shared" si="0"/>
        <v>5</v>
      </c>
      <c r="L10" s="26">
        <v>5</v>
      </c>
      <c r="M10" s="77">
        <f t="shared" si="1"/>
        <v>25</v>
      </c>
      <c r="V10" s="28"/>
    </row>
    <row r="11" spans="2:13" ht="15" customHeight="1">
      <c r="B11" s="36" t="s">
        <v>23</v>
      </c>
      <c r="C11" s="55" t="s">
        <v>37</v>
      </c>
      <c r="D11" s="153"/>
      <c r="E11" s="29" t="s">
        <v>42</v>
      </c>
      <c r="F11" s="91" t="s">
        <v>44</v>
      </c>
      <c r="G11" s="115"/>
      <c r="H11" s="124" t="s">
        <v>49</v>
      </c>
      <c r="I11" s="153"/>
      <c r="J11" s="90" t="s">
        <v>48</v>
      </c>
      <c r="K11" s="80">
        <f t="shared" si="0"/>
        <v>5</v>
      </c>
      <c r="L11" s="26"/>
      <c r="M11" s="177">
        <f>+L11*5+(K11-L11)*2-2</f>
        <v>8</v>
      </c>
    </row>
    <row r="12" spans="2:13" ht="15" customHeight="1">
      <c r="B12" s="34" t="s">
        <v>69</v>
      </c>
      <c r="C12" s="55" t="s">
        <v>52</v>
      </c>
      <c r="D12" s="29"/>
      <c r="E12" s="29" t="s">
        <v>38</v>
      </c>
      <c r="F12" s="29" t="s">
        <v>53</v>
      </c>
      <c r="G12" s="124" t="s">
        <v>80</v>
      </c>
      <c r="H12" s="23"/>
      <c r="I12" s="124"/>
      <c r="J12" s="175" t="s">
        <v>37</v>
      </c>
      <c r="K12" s="80">
        <f t="shared" si="0"/>
        <v>5</v>
      </c>
      <c r="L12" s="24">
        <v>3</v>
      </c>
      <c r="M12" s="76">
        <f t="shared" si="1"/>
        <v>19</v>
      </c>
    </row>
    <row r="13" spans="2:13" ht="15" customHeight="1">
      <c r="B13" s="36" t="s">
        <v>29</v>
      </c>
      <c r="C13" s="55"/>
      <c r="D13" s="29"/>
      <c r="E13" s="29"/>
      <c r="F13" s="29"/>
      <c r="G13" s="153"/>
      <c r="H13" s="124"/>
      <c r="I13" s="23"/>
      <c r="J13" s="175"/>
      <c r="K13" s="80">
        <f t="shared" si="0"/>
        <v>0</v>
      </c>
      <c r="L13" s="24"/>
      <c r="M13" s="77">
        <f t="shared" si="1"/>
        <v>0</v>
      </c>
    </row>
    <row r="14" spans="2:13" ht="15" customHeight="1" thickBot="1">
      <c r="B14" s="38" t="s">
        <v>30</v>
      </c>
      <c r="C14" s="156" t="s">
        <v>36</v>
      </c>
      <c r="D14" s="154"/>
      <c r="E14" s="154" t="s">
        <v>47</v>
      </c>
      <c r="F14" s="154"/>
      <c r="G14" s="37" t="s">
        <v>47</v>
      </c>
      <c r="H14" s="89" t="s">
        <v>35</v>
      </c>
      <c r="I14" s="154"/>
      <c r="J14" s="32"/>
      <c r="K14" s="82">
        <f t="shared" si="0"/>
        <v>4</v>
      </c>
      <c r="L14" s="42">
        <v>4</v>
      </c>
      <c r="M14" s="78">
        <f t="shared" si="1"/>
        <v>20</v>
      </c>
    </row>
    <row r="15" spans="2:13" s="2" customFormat="1" ht="15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3">
        <f>28-SUM(L7:L14)</f>
        <v>11</v>
      </c>
      <c r="M15" s="122"/>
    </row>
    <row r="16" spans="2:13" ht="15" customHeight="1">
      <c r="B16" s="178" t="s">
        <v>75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</row>
    <row r="17" spans="2:13" ht="12.75"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2:12" ht="13.5" thickBot="1">
      <c r="B18" s="9"/>
      <c r="C18" s="28"/>
      <c r="K18" s="3"/>
      <c r="L18" s="20"/>
    </row>
    <row r="19" spans="2:13" ht="78" customHeight="1" thickBot="1">
      <c r="B19" s="6" t="s">
        <v>77</v>
      </c>
      <c r="C19" s="65" t="s">
        <v>13</v>
      </c>
      <c r="D19" s="66" t="s">
        <v>40</v>
      </c>
      <c r="E19" s="66" t="s">
        <v>22</v>
      </c>
      <c r="F19" s="66" t="s">
        <v>24</v>
      </c>
      <c r="G19" s="66" t="s">
        <v>25</v>
      </c>
      <c r="H19" s="67" t="s">
        <v>26</v>
      </c>
      <c r="I19" s="66" t="s">
        <v>28</v>
      </c>
      <c r="J19" s="66" t="s">
        <v>41</v>
      </c>
      <c r="K19" s="30" t="s">
        <v>0</v>
      </c>
      <c r="L19" s="30" t="s">
        <v>1</v>
      </c>
      <c r="M19" s="69" t="s">
        <v>2</v>
      </c>
    </row>
    <row r="20" spans="2:13" ht="15" customHeight="1">
      <c r="B20" s="35" t="s">
        <v>13</v>
      </c>
      <c r="C20" s="22"/>
      <c r="D20" s="56"/>
      <c r="E20" s="93" t="s">
        <v>46</v>
      </c>
      <c r="F20" s="56"/>
      <c r="G20" s="93"/>
      <c r="H20" s="56"/>
      <c r="I20" s="56" t="s">
        <v>35</v>
      </c>
      <c r="J20" s="56" t="s">
        <v>35</v>
      </c>
      <c r="K20" s="79">
        <f>+IF(C20&gt;0.5,1,)+IF(D20&gt;0.5,1,)+IF(E20&gt;0.5,1,)+IF(F20&gt;0.5,1,)+IF(G20&gt;0.5,1,)+IF(H20&gt;0.5,1,)+IF(I20&gt;0.5,1,)+IF(J20&gt;0.5,1,)</f>
        <v>3</v>
      </c>
      <c r="L20" s="27">
        <v>3</v>
      </c>
      <c r="M20" s="75">
        <f>+L20*5+(K20-L20)*2</f>
        <v>15</v>
      </c>
    </row>
    <row r="21" spans="2:13" ht="15" customHeight="1">
      <c r="B21" s="36" t="s">
        <v>40</v>
      </c>
      <c r="C21" s="55"/>
      <c r="D21" s="23"/>
      <c r="E21" s="29" t="s">
        <v>46</v>
      </c>
      <c r="F21" s="91" t="s">
        <v>36</v>
      </c>
      <c r="G21" s="29" t="s">
        <v>46</v>
      </c>
      <c r="H21" s="29" t="s">
        <v>44</v>
      </c>
      <c r="I21" s="29" t="s">
        <v>56</v>
      </c>
      <c r="J21" s="29" t="s">
        <v>37</v>
      </c>
      <c r="K21" s="80">
        <f aca="true" t="shared" si="2" ref="K21:K27">+IF(C21&gt;0.5,1,)+IF(D21&gt;0.5,1,)+IF(E21&gt;0.5,1,)+IF(F21&gt;0.5,1,)+IF(G21&gt;0.5,1,)+IF(H21&gt;0.5,1,)+IF(I21&gt;0.5,1,)+IF(J21&gt;0.5,1,)</f>
        <v>6</v>
      </c>
      <c r="L21" s="24">
        <v>3</v>
      </c>
      <c r="M21" s="76">
        <f>+L21*5+(K21-L21)*2</f>
        <v>21</v>
      </c>
    </row>
    <row r="22" spans="2:13" ht="15" customHeight="1">
      <c r="B22" s="36" t="s">
        <v>22</v>
      </c>
      <c r="C22" s="92" t="s">
        <v>45</v>
      </c>
      <c r="D22" s="29" t="s">
        <v>45</v>
      </c>
      <c r="E22" s="23"/>
      <c r="F22" s="29" t="s">
        <v>45</v>
      </c>
      <c r="G22" s="29" t="s">
        <v>45</v>
      </c>
      <c r="H22" s="29" t="s">
        <v>53</v>
      </c>
      <c r="I22" s="29"/>
      <c r="J22" s="29"/>
      <c r="K22" s="80">
        <f t="shared" si="2"/>
        <v>5</v>
      </c>
      <c r="L22" s="24"/>
      <c r="M22" s="76">
        <f aca="true" t="shared" si="3" ref="M22:M27">+L22*5+(K22-L22)*2</f>
        <v>10</v>
      </c>
    </row>
    <row r="23" spans="2:13" ht="15" customHeight="1">
      <c r="B23" s="36" t="s">
        <v>24</v>
      </c>
      <c r="C23" s="55"/>
      <c r="D23" s="91" t="s">
        <v>43</v>
      </c>
      <c r="E23" s="29" t="s">
        <v>46</v>
      </c>
      <c r="F23" s="23"/>
      <c r="G23" s="29"/>
      <c r="H23" s="29"/>
      <c r="I23" s="29"/>
      <c r="J23" s="29" t="s">
        <v>37</v>
      </c>
      <c r="K23" s="80">
        <f t="shared" si="2"/>
        <v>3</v>
      </c>
      <c r="L23" s="26">
        <v>1</v>
      </c>
      <c r="M23" s="77">
        <f t="shared" si="3"/>
        <v>9</v>
      </c>
    </row>
    <row r="24" spans="2:13" ht="15" customHeight="1">
      <c r="B24" s="36" t="s">
        <v>25</v>
      </c>
      <c r="C24" s="92"/>
      <c r="D24" s="29" t="s">
        <v>45</v>
      </c>
      <c r="E24" s="29" t="s">
        <v>46</v>
      </c>
      <c r="F24" s="29"/>
      <c r="G24" s="23"/>
      <c r="H24" s="29" t="s">
        <v>48</v>
      </c>
      <c r="I24" s="29" t="s">
        <v>43</v>
      </c>
      <c r="J24" s="29" t="s">
        <v>46</v>
      </c>
      <c r="K24" s="80">
        <f t="shared" si="2"/>
        <v>5</v>
      </c>
      <c r="L24" s="26">
        <v>2</v>
      </c>
      <c r="M24" s="76">
        <f t="shared" si="3"/>
        <v>16</v>
      </c>
    </row>
    <row r="25" spans="2:13" ht="15" customHeight="1">
      <c r="B25" s="34" t="s">
        <v>26</v>
      </c>
      <c r="C25" s="55"/>
      <c r="D25" s="29" t="s">
        <v>39</v>
      </c>
      <c r="E25" s="29" t="s">
        <v>51</v>
      </c>
      <c r="F25" s="29"/>
      <c r="G25" s="29" t="s">
        <v>47</v>
      </c>
      <c r="H25" s="23"/>
      <c r="I25" s="29" t="s">
        <v>36</v>
      </c>
      <c r="J25" s="29"/>
      <c r="K25" s="80">
        <f t="shared" si="2"/>
        <v>4</v>
      </c>
      <c r="L25" s="24">
        <v>4</v>
      </c>
      <c r="M25" s="76">
        <f t="shared" si="3"/>
        <v>20</v>
      </c>
    </row>
    <row r="26" spans="2:13" ht="15" customHeight="1">
      <c r="B26" s="36" t="s">
        <v>28</v>
      </c>
      <c r="C26" s="55" t="s">
        <v>37</v>
      </c>
      <c r="D26" s="29" t="s">
        <v>57</v>
      </c>
      <c r="E26" s="29"/>
      <c r="F26" s="29"/>
      <c r="G26" s="29" t="s">
        <v>36</v>
      </c>
      <c r="H26" s="29" t="s">
        <v>43</v>
      </c>
      <c r="I26" s="23"/>
      <c r="J26" s="29" t="s">
        <v>38</v>
      </c>
      <c r="K26" s="80">
        <f t="shared" si="2"/>
        <v>5</v>
      </c>
      <c r="L26" s="24">
        <v>3</v>
      </c>
      <c r="M26" s="77">
        <f t="shared" si="3"/>
        <v>19</v>
      </c>
    </row>
    <row r="27" spans="2:13" ht="15" customHeight="1" thickBot="1">
      <c r="B27" s="38" t="s">
        <v>41</v>
      </c>
      <c r="C27" s="156" t="s">
        <v>37</v>
      </c>
      <c r="D27" s="154" t="s">
        <v>35</v>
      </c>
      <c r="E27" s="154"/>
      <c r="F27" s="154" t="s">
        <v>35</v>
      </c>
      <c r="G27" s="154" t="s">
        <v>45</v>
      </c>
      <c r="H27" s="154"/>
      <c r="I27" s="154" t="s">
        <v>42</v>
      </c>
      <c r="J27" s="155"/>
      <c r="K27" s="82">
        <f t="shared" si="2"/>
        <v>5</v>
      </c>
      <c r="L27" s="26">
        <v>2</v>
      </c>
      <c r="M27" s="76">
        <f t="shared" si="3"/>
        <v>16</v>
      </c>
    </row>
    <row r="28" spans="2:13" ht="12.75">
      <c r="B28" s="2"/>
      <c r="C28" s="18"/>
      <c r="D28" s="19"/>
      <c r="E28" s="2"/>
      <c r="F28" s="2"/>
      <c r="G28" s="2"/>
      <c r="H28" s="2"/>
      <c r="I28" s="2"/>
      <c r="J28" s="2"/>
      <c r="K28" s="2"/>
      <c r="L28" s="3">
        <f>28-SUM(L20:L27)</f>
        <v>10</v>
      </c>
      <c r="M28" s="5"/>
    </row>
    <row r="29" spans="2:1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</row>
    <row r="30" spans="2:13" ht="12.75">
      <c r="B30" s="178" t="s">
        <v>74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2:13" ht="12.75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2:12" ht="13.5" thickBot="1">
      <c r="B32" s="9"/>
      <c r="C32" s="28"/>
      <c r="K32" s="3"/>
      <c r="L32" s="20"/>
    </row>
    <row r="33" spans="2:13" ht="79.5" thickBot="1">
      <c r="B33" s="6" t="s">
        <v>79</v>
      </c>
      <c r="C33" s="65" t="s">
        <v>50</v>
      </c>
      <c r="D33" s="66" t="s">
        <v>15</v>
      </c>
      <c r="E33" s="66" t="s">
        <v>17</v>
      </c>
      <c r="F33" s="66" t="s">
        <v>19</v>
      </c>
      <c r="G33" s="66" t="s">
        <v>20</v>
      </c>
      <c r="H33" s="67" t="s">
        <v>21</v>
      </c>
      <c r="I33" s="66"/>
      <c r="J33" s="66"/>
      <c r="K33" s="30" t="s">
        <v>0</v>
      </c>
      <c r="L33" s="30" t="s">
        <v>1</v>
      </c>
      <c r="M33" s="69" t="s">
        <v>2</v>
      </c>
    </row>
    <row r="34" spans="2:13" ht="12.75">
      <c r="B34" s="61" t="s">
        <v>50</v>
      </c>
      <c r="C34" s="22"/>
      <c r="D34" s="56" t="s">
        <v>43</v>
      </c>
      <c r="E34" s="93" t="s">
        <v>53</v>
      </c>
      <c r="F34" s="56"/>
      <c r="G34" s="93" t="s">
        <v>45</v>
      </c>
      <c r="H34" s="56"/>
      <c r="I34" s="56"/>
      <c r="J34" s="56"/>
      <c r="K34" s="79">
        <f>+IF(C34&gt;0.5,1,)+IF(D34&gt;0.5,1,)+IF(E34&gt;0.5,1,)+IF(F34&gt;0.5,1,)+IF(G34&gt;0.5,1,)+IF(H34&gt;0.5,1,)+IF(I34&gt;0.5,1,)+IF(J34&gt;0.5,1,)</f>
        <v>3</v>
      </c>
      <c r="L34" s="27"/>
      <c r="M34" s="75">
        <f>+L34*5+(K34-L34)*2</f>
        <v>6</v>
      </c>
    </row>
    <row r="35" spans="2:13" ht="12.75">
      <c r="B35" s="36" t="s">
        <v>15</v>
      </c>
      <c r="C35" s="55" t="s">
        <v>36</v>
      </c>
      <c r="D35" s="23"/>
      <c r="E35" s="29" t="s">
        <v>35</v>
      </c>
      <c r="F35" s="91" t="s">
        <v>42</v>
      </c>
      <c r="G35" s="29"/>
      <c r="H35" s="29" t="s">
        <v>57</v>
      </c>
      <c r="I35" s="29"/>
      <c r="J35" s="29"/>
      <c r="K35" s="80">
        <f aca="true" t="shared" si="4" ref="K35:K41">+IF(C35&gt;0.5,1,)+IF(D35&gt;0.5,1,)+IF(E35&gt;0.5,1,)+IF(F35&gt;0.5,1,)+IF(G35&gt;0.5,1,)+IF(H35&gt;0.5,1,)+IF(I35&gt;0.5,1,)+IF(J35&gt;0.5,1,)</f>
        <v>4</v>
      </c>
      <c r="L35" s="24">
        <v>3</v>
      </c>
      <c r="M35" s="76">
        <f>+L35*5+(K35-L35)*2</f>
        <v>17</v>
      </c>
    </row>
    <row r="36" spans="2:13" ht="12.75">
      <c r="B36" s="36" t="s">
        <v>17</v>
      </c>
      <c r="C36" s="92" t="s">
        <v>51</v>
      </c>
      <c r="D36" s="29" t="s">
        <v>37</v>
      </c>
      <c r="E36" s="23"/>
      <c r="F36" s="29" t="s">
        <v>35</v>
      </c>
      <c r="G36" s="29"/>
      <c r="H36" s="29" t="s">
        <v>48</v>
      </c>
      <c r="I36" s="29"/>
      <c r="J36" s="29"/>
      <c r="K36" s="80">
        <f t="shared" si="4"/>
        <v>4</v>
      </c>
      <c r="L36" s="24">
        <v>2</v>
      </c>
      <c r="M36" s="76">
        <f aca="true" t="shared" si="5" ref="M36:M41">+L36*5+(K36-L36)*2</f>
        <v>14</v>
      </c>
    </row>
    <row r="37" spans="2:13" ht="12.75">
      <c r="B37" s="36" t="s">
        <v>19</v>
      </c>
      <c r="C37" s="55"/>
      <c r="D37" s="91" t="s">
        <v>38</v>
      </c>
      <c r="E37" s="29" t="s">
        <v>37</v>
      </c>
      <c r="F37" s="23"/>
      <c r="G37" s="29"/>
      <c r="H37" s="29" t="s">
        <v>35</v>
      </c>
      <c r="I37" s="29"/>
      <c r="J37" s="29"/>
      <c r="K37" s="80">
        <f t="shared" si="4"/>
        <v>3</v>
      </c>
      <c r="L37" s="26">
        <v>2</v>
      </c>
      <c r="M37" s="77">
        <f t="shared" si="5"/>
        <v>12</v>
      </c>
    </row>
    <row r="38" spans="2:13" ht="12.75">
      <c r="B38" s="36" t="s">
        <v>20</v>
      </c>
      <c r="C38" s="92" t="s">
        <v>46</v>
      </c>
      <c r="D38" s="29"/>
      <c r="E38" s="29"/>
      <c r="F38" s="29"/>
      <c r="G38" s="23"/>
      <c r="H38" s="29" t="s">
        <v>36</v>
      </c>
      <c r="I38" s="29"/>
      <c r="J38" s="29"/>
      <c r="K38" s="80">
        <f t="shared" si="4"/>
        <v>2</v>
      </c>
      <c r="L38" s="26">
        <v>2</v>
      </c>
      <c r="M38" s="76">
        <f t="shared" si="5"/>
        <v>10</v>
      </c>
    </row>
    <row r="39" spans="2:13" ht="12.75">
      <c r="B39" s="34" t="s">
        <v>21</v>
      </c>
      <c r="C39" s="55"/>
      <c r="D39" s="29" t="s">
        <v>56</v>
      </c>
      <c r="E39" s="29" t="s">
        <v>47</v>
      </c>
      <c r="F39" s="29" t="s">
        <v>37</v>
      </c>
      <c r="G39" s="29" t="s">
        <v>43</v>
      </c>
      <c r="H39" s="23"/>
      <c r="I39" s="29"/>
      <c r="J39" s="29"/>
      <c r="K39" s="80">
        <f t="shared" si="4"/>
        <v>4</v>
      </c>
      <c r="L39" s="24">
        <v>1</v>
      </c>
      <c r="M39" s="76">
        <f t="shared" si="5"/>
        <v>11</v>
      </c>
    </row>
    <row r="40" spans="2:13" ht="12.75">
      <c r="B40" s="36"/>
      <c r="C40" s="55"/>
      <c r="D40" s="29"/>
      <c r="E40" s="29"/>
      <c r="F40" s="29"/>
      <c r="G40" s="29"/>
      <c r="H40" s="29"/>
      <c r="I40" s="23"/>
      <c r="J40" s="29"/>
      <c r="K40" s="80">
        <f t="shared" si="4"/>
        <v>0</v>
      </c>
      <c r="L40" s="24"/>
      <c r="M40" s="77">
        <f t="shared" si="5"/>
        <v>0</v>
      </c>
    </row>
    <row r="41" spans="2:13" ht="13.5" thickBot="1">
      <c r="B41" s="38"/>
      <c r="C41" s="156"/>
      <c r="D41" s="154"/>
      <c r="E41" s="154"/>
      <c r="F41" s="154"/>
      <c r="G41" s="154"/>
      <c r="H41" s="154"/>
      <c r="I41" s="154"/>
      <c r="J41" s="155"/>
      <c r="K41" s="82">
        <f t="shared" si="4"/>
        <v>0</v>
      </c>
      <c r="L41" s="42"/>
      <c r="M41" s="78">
        <f t="shared" si="5"/>
        <v>0</v>
      </c>
    </row>
    <row r="42" ht="12.75">
      <c r="L42" s="3">
        <f>15-SUM(L34:L41)</f>
        <v>5</v>
      </c>
    </row>
  </sheetData>
  <sheetProtection/>
  <mergeCells count="3">
    <mergeCell ref="B2:M3"/>
    <mergeCell ref="B16:M17"/>
    <mergeCell ref="B30:M31"/>
  </mergeCells>
  <printOptions/>
  <pageMargins left="1.72" right="0.5905511811023623" top="0.33" bottom="0.1968503937007874" header="0" footer="0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52"/>
  <sheetViews>
    <sheetView tabSelected="1" zoomScale="80" zoomScaleNormal="80" zoomScalePageLayoutView="0" workbookViewId="0" topLeftCell="A1">
      <selection activeCell="AA40" sqref="AA40:AJ45"/>
    </sheetView>
  </sheetViews>
  <sheetFormatPr defaultColWidth="9.00390625" defaultRowHeight="12.75"/>
  <cols>
    <col min="2" max="2" width="7.625" style="1" bestFit="1" customWidth="1"/>
    <col min="3" max="3" width="21.875" style="1" customWidth="1"/>
    <col min="4" max="4" width="11.00390625" style="1" bestFit="1" customWidth="1"/>
    <col min="5" max="5" width="7.375" style="1" bestFit="1" customWidth="1"/>
    <col min="6" max="6" width="7.875" style="1" bestFit="1" customWidth="1"/>
    <col min="7" max="7" width="14.875" style="1" bestFit="1" customWidth="1"/>
    <col min="9" max="9" width="7.875" style="0" bestFit="1" customWidth="1"/>
  </cols>
  <sheetData>
    <row r="1" spans="2:7" ht="12.75">
      <c r="B1" s="178" t="s">
        <v>31</v>
      </c>
      <c r="C1" s="178"/>
      <c r="D1" s="178"/>
      <c r="E1" s="178"/>
      <c r="F1" s="178"/>
      <c r="G1" s="178"/>
    </row>
    <row r="2" spans="2:7" ht="12.75">
      <c r="B2" s="178"/>
      <c r="C2" s="178"/>
      <c r="D2" s="178"/>
      <c r="E2" s="178"/>
      <c r="F2" s="178"/>
      <c r="G2" s="178"/>
    </row>
    <row r="3" ht="13.5" thickBot="1"/>
    <row r="4" spans="2:7" ht="13.5" thickBot="1"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</row>
    <row r="5" spans="2:7" ht="12.75">
      <c r="B5" s="134">
        <v>1</v>
      </c>
      <c r="C5" s="135" t="str">
        <f>+'REZULTATI_1.del'!B14</f>
        <v>Murn Klemen</v>
      </c>
      <c r="D5" s="135">
        <f>+'REZULTATI_1.del'!O14</f>
        <v>10</v>
      </c>
      <c r="E5" s="135">
        <f>+'REZULTATI_1.del'!P14</f>
        <v>9</v>
      </c>
      <c r="F5" s="135">
        <f aca="true" t="shared" si="0" ref="F5:F16">+D5-E5</f>
        <v>1</v>
      </c>
      <c r="G5" s="136">
        <f>+'REZULTATI_1.del'!Q14</f>
        <v>47</v>
      </c>
    </row>
    <row r="6" spans="2:7" ht="12.75">
      <c r="B6" s="125">
        <v>2</v>
      </c>
      <c r="C6" s="126" t="str">
        <f>+'REZULTATI_1.del'!B17</f>
        <v>Vozelj Nejc</v>
      </c>
      <c r="D6" s="126">
        <f>+'REZULTATI_1.del'!O17</f>
        <v>9</v>
      </c>
      <c r="E6" s="126">
        <f>+'REZULTATI_1.del'!P17</f>
        <v>9</v>
      </c>
      <c r="F6" s="126">
        <f t="shared" si="0"/>
        <v>0</v>
      </c>
      <c r="G6" s="127">
        <f>+'REZULTATI_1.del'!Q17</f>
        <v>45</v>
      </c>
    </row>
    <row r="7" spans="2:7" ht="12.75">
      <c r="B7" s="125">
        <v>3</v>
      </c>
      <c r="C7" s="126" t="str">
        <f>+'REZULTATI_1.del'!B9</f>
        <v>Fain Luka</v>
      </c>
      <c r="D7" s="126">
        <f>+'REZULTATI_1.del'!O9</f>
        <v>10</v>
      </c>
      <c r="E7" s="126">
        <f>+'REZULTATI_1.del'!P9</f>
        <v>7</v>
      </c>
      <c r="F7" s="126">
        <f t="shared" si="0"/>
        <v>3</v>
      </c>
      <c r="G7" s="127">
        <f>+'REZULTATI_1.del'!Q9</f>
        <v>41</v>
      </c>
    </row>
    <row r="8" spans="2:7" ht="12.75">
      <c r="B8" s="125">
        <v>4</v>
      </c>
      <c r="C8" s="126" t="str">
        <f>+'REZULTATI_1.del'!B7</f>
        <v>Ašič Alojz</v>
      </c>
      <c r="D8" s="126">
        <f>+'REZULTATI_1.del'!O7</f>
        <v>9</v>
      </c>
      <c r="E8" s="126">
        <f>+'REZULTATI_1.del'!P7</f>
        <v>7</v>
      </c>
      <c r="F8" s="126">
        <f t="shared" si="0"/>
        <v>2</v>
      </c>
      <c r="G8" s="127">
        <f>+'REZULTATI_1.del'!Q7</f>
        <v>39</v>
      </c>
    </row>
    <row r="9" spans="2:7" ht="12.75">
      <c r="B9" s="131">
        <v>5</v>
      </c>
      <c r="C9" s="132" t="str">
        <f>+'REZULTATI_1.del'!B8</f>
        <v>Drnovšek Desimir</v>
      </c>
      <c r="D9" s="132">
        <f>+'REZULTATI_1.del'!O8</f>
        <v>10</v>
      </c>
      <c r="E9" s="132">
        <f>+'REZULTATI_1.del'!P8</f>
        <v>6</v>
      </c>
      <c r="F9" s="132">
        <f t="shared" si="0"/>
        <v>4</v>
      </c>
      <c r="G9" s="133">
        <f>+'REZULTATI_1.del'!Q8</f>
        <v>38</v>
      </c>
    </row>
    <row r="10" spans="2:7" ht="12.75">
      <c r="B10" s="131">
        <v>6</v>
      </c>
      <c r="C10" s="132" t="s">
        <v>41</v>
      </c>
      <c r="D10" s="132">
        <f>+'REZULTATI_1.del'!O15</f>
        <v>9</v>
      </c>
      <c r="E10" s="132">
        <f>+'REZULTATI_1.del'!P15</f>
        <v>4</v>
      </c>
      <c r="F10" s="132">
        <f t="shared" si="0"/>
        <v>5</v>
      </c>
      <c r="G10" s="133">
        <f>+'REZULTATI_1.del'!Q15</f>
        <v>30</v>
      </c>
    </row>
    <row r="11" spans="2:7" ht="12.75">
      <c r="B11" s="131">
        <v>7</v>
      </c>
      <c r="C11" s="132" t="s">
        <v>25</v>
      </c>
      <c r="D11" s="132">
        <f>+'REZULTATI_1.del'!O16</f>
        <v>9</v>
      </c>
      <c r="E11" s="132">
        <f>+'REZULTATI_1.del'!P16</f>
        <v>4</v>
      </c>
      <c r="F11" s="132">
        <f t="shared" si="0"/>
        <v>5</v>
      </c>
      <c r="G11" s="133">
        <f>+'REZULTATI_1.del'!Q16</f>
        <v>30</v>
      </c>
    </row>
    <row r="12" spans="2:7" ht="12.75">
      <c r="B12" s="131">
        <v>8</v>
      </c>
      <c r="C12" s="132" t="str">
        <f>+'REZULTATI_1.del'!B13</f>
        <v>Lipičnik Iztok</v>
      </c>
      <c r="D12" s="132">
        <f>+'REZULTATI_1.del'!O13</f>
        <v>10</v>
      </c>
      <c r="E12" s="132">
        <f>+'REZULTATI_1.del'!P13</f>
        <v>2</v>
      </c>
      <c r="F12" s="132">
        <f t="shared" si="0"/>
        <v>8</v>
      </c>
      <c r="G12" s="133">
        <f>+'REZULTATI_1.del'!Q13</f>
        <v>26</v>
      </c>
    </row>
    <row r="13" spans="2:7" ht="12.75">
      <c r="B13" s="139">
        <v>9</v>
      </c>
      <c r="C13" s="140" t="str">
        <f>+'REZULTATI_1.del'!B18</f>
        <v>Drev Gregor</v>
      </c>
      <c r="D13" s="140">
        <f>+'REZULTATI_1.del'!O18</f>
        <v>10</v>
      </c>
      <c r="E13" s="140">
        <f>+'REZULTATI_1.del'!P18</f>
        <v>2</v>
      </c>
      <c r="F13" s="140">
        <f t="shared" si="0"/>
        <v>8</v>
      </c>
      <c r="G13" s="141">
        <f>+'REZULTATI_1.del'!Q18</f>
        <v>26</v>
      </c>
    </row>
    <row r="14" spans="2:7" ht="12.75">
      <c r="B14" s="139">
        <v>10</v>
      </c>
      <c r="C14" s="140" t="str">
        <f>+'REZULTATI_1.del'!B10</f>
        <v>Hameršak Janez</v>
      </c>
      <c r="D14" s="140">
        <f>+'REZULTATI_1.del'!O10</f>
        <v>10</v>
      </c>
      <c r="E14" s="140">
        <f>+'REZULTATI_1.del'!P10</f>
        <v>1</v>
      </c>
      <c r="F14" s="140">
        <f t="shared" si="0"/>
        <v>9</v>
      </c>
      <c r="G14" s="141">
        <f>+'REZULTATI_1.del'!Q10</f>
        <v>23</v>
      </c>
    </row>
    <row r="15" spans="2:7" ht="12.75">
      <c r="B15" s="139">
        <v>11</v>
      </c>
      <c r="C15" s="140" t="str">
        <f>+'REZULTATI_1.del'!B12</f>
        <v>Koprivšek Gašper</v>
      </c>
      <c r="D15" s="140">
        <f>+'REZULTATI_1.del'!O12</f>
        <v>10</v>
      </c>
      <c r="E15" s="140">
        <f>+'REZULTATI_1.del'!P12</f>
        <v>1</v>
      </c>
      <c r="F15" s="140">
        <f t="shared" si="0"/>
        <v>9</v>
      </c>
      <c r="G15" s="141">
        <f>+'REZULTATI_1.del'!Q12</f>
        <v>23</v>
      </c>
    </row>
    <row r="16" spans="2:7" ht="13.5" thickBot="1">
      <c r="B16" s="123">
        <v>12</v>
      </c>
      <c r="C16" s="94" t="str">
        <f>+'REZULTATI_1.del'!B11</f>
        <v>Jazbec Uroš</v>
      </c>
      <c r="D16" s="94">
        <f>+'REZULTATI_1.del'!O11</f>
        <v>0</v>
      </c>
      <c r="E16" s="94">
        <f>+'REZULTATI_1.del'!P11</f>
        <v>0</v>
      </c>
      <c r="F16" s="94">
        <f t="shared" si="0"/>
        <v>0</v>
      </c>
      <c r="G16" s="95">
        <f>+'REZULTATI_1.del'!Q11</f>
        <v>0</v>
      </c>
    </row>
    <row r="17" spans="2:7" ht="12.75">
      <c r="B17" s="14"/>
      <c r="C17" s="14"/>
      <c r="D17" s="14"/>
      <c r="E17" s="14"/>
      <c r="F17" s="14"/>
      <c r="G17" s="14"/>
    </row>
    <row r="18" spans="2:7" ht="12.75">
      <c r="B18" s="179" t="s">
        <v>55</v>
      </c>
      <c r="C18" s="180"/>
      <c r="D18" s="180"/>
      <c r="E18" s="180"/>
      <c r="F18" s="180"/>
      <c r="G18" s="180"/>
    </row>
    <row r="19" spans="2:7" ht="12.75">
      <c r="B19" s="180"/>
      <c r="C19" s="180"/>
      <c r="D19" s="180"/>
      <c r="E19" s="180"/>
      <c r="F19" s="180"/>
      <c r="G19" s="180"/>
    </row>
    <row r="20" spans="2:7" ht="12.75">
      <c r="B20" s="180"/>
      <c r="C20" s="180"/>
      <c r="D20" s="180"/>
      <c r="E20" s="180"/>
      <c r="F20" s="180"/>
      <c r="G20" s="180"/>
    </row>
    <row r="22" spans="2:7" ht="12.75">
      <c r="B22" s="178" t="s">
        <v>32</v>
      </c>
      <c r="C22" s="178"/>
      <c r="D22" s="178"/>
      <c r="E22" s="178"/>
      <c r="F22" s="178"/>
      <c r="G22" s="178"/>
    </row>
    <row r="23" spans="2:7" ht="12.75">
      <c r="B23" s="178"/>
      <c r="C23" s="178"/>
      <c r="D23" s="178"/>
      <c r="E23" s="178"/>
      <c r="F23" s="178"/>
      <c r="G23" s="178"/>
    </row>
    <row r="24" ht="13.5" thickBot="1"/>
    <row r="25" spans="2:7" ht="13.5" thickBot="1">
      <c r="B25" s="10" t="s">
        <v>3</v>
      </c>
      <c r="C25" s="11" t="s">
        <v>4</v>
      </c>
      <c r="D25" s="11" t="s">
        <v>5</v>
      </c>
      <c r="E25" s="11" t="s">
        <v>6</v>
      </c>
      <c r="F25" s="11" t="s">
        <v>7</v>
      </c>
      <c r="G25" s="12" t="s">
        <v>8</v>
      </c>
    </row>
    <row r="26" spans="2:7" ht="12.75">
      <c r="B26" s="134">
        <v>1</v>
      </c>
      <c r="C26" s="135" t="str">
        <f>+'REZULTATI_1.del'!B25</f>
        <v>Golob Peter</v>
      </c>
      <c r="D26" s="135">
        <f>+'REZULTATI_1.del'!O25</f>
        <v>10</v>
      </c>
      <c r="E26" s="135">
        <f>+'REZULTATI_1.del'!P25</f>
        <v>10</v>
      </c>
      <c r="F26" s="135">
        <f aca="true" t="shared" si="1" ref="F26:F36">+D26-E26</f>
        <v>0</v>
      </c>
      <c r="G26" s="136">
        <f>+'REZULTATI_1.del'!Q25</f>
        <v>50</v>
      </c>
    </row>
    <row r="27" spans="2:7" ht="12.75">
      <c r="B27" s="125">
        <v>2</v>
      </c>
      <c r="C27" s="126" t="str">
        <f>+'REZULTATI_1.del'!B26</f>
        <v>Dolenc Rok</v>
      </c>
      <c r="D27" s="126">
        <f>+'REZULTATI_1.del'!O26</f>
        <v>10</v>
      </c>
      <c r="E27" s="126">
        <f>+'REZULTATI_1.del'!P26</f>
        <v>7</v>
      </c>
      <c r="F27" s="126">
        <f t="shared" si="1"/>
        <v>3</v>
      </c>
      <c r="G27" s="127">
        <f>+'REZULTATI_1.del'!Q26</f>
        <v>41</v>
      </c>
    </row>
    <row r="28" spans="2:7" ht="12.75">
      <c r="B28" s="125">
        <v>3</v>
      </c>
      <c r="C28" s="126" t="s">
        <v>29</v>
      </c>
      <c r="D28" s="126">
        <f>+'REZULTATI_1.del'!O32</f>
        <v>8</v>
      </c>
      <c r="E28" s="126">
        <f>+'REZULTATI_1.del'!P32</f>
        <v>7</v>
      </c>
      <c r="F28" s="126">
        <f t="shared" si="1"/>
        <v>1</v>
      </c>
      <c r="G28" s="127">
        <f>+'REZULTATI_1.del'!Q32</f>
        <v>37</v>
      </c>
    </row>
    <row r="29" spans="2:7" ht="12.75">
      <c r="B29" s="125">
        <v>4</v>
      </c>
      <c r="C29" s="126" t="s">
        <v>69</v>
      </c>
      <c r="D29" s="126">
        <f>+'REZULTATI_1.del'!O35</f>
        <v>8</v>
      </c>
      <c r="E29" s="126">
        <f>+'REZULTATI_1.del'!P35</f>
        <v>7</v>
      </c>
      <c r="F29" s="126">
        <f t="shared" si="1"/>
        <v>1</v>
      </c>
      <c r="G29" s="127">
        <f>+'REZULTATI_1.del'!Q35</f>
        <v>37</v>
      </c>
    </row>
    <row r="30" spans="2:7" ht="12.75">
      <c r="B30" s="131">
        <v>5</v>
      </c>
      <c r="C30" s="132" t="str">
        <f>+'REZULTATI_1.del'!B34</f>
        <v>Kržišnik Roman</v>
      </c>
      <c r="D30" s="132">
        <f>+'REZULTATI_1.del'!O34</f>
        <v>9</v>
      </c>
      <c r="E30" s="132">
        <f>+'REZULTATI_1.del'!P34</f>
        <v>5</v>
      </c>
      <c r="F30" s="132">
        <f t="shared" si="1"/>
        <v>4</v>
      </c>
      <c r="G30" s="133">
        <f>+'REZULTATI_1.del'!Q34</f>
        <v>33</v>
      </c>
    </row>
    <row r="31" spans="2:7" ht="12.75">
      <c r="B31" s="131">
        <v>6</v>
      </c>
      <c r="C31" s="132" t="str">
        <f>+'REZULTATI_1.del'!B31</f>
        <v>Seničar Marjan</v>
      </c>
      <c r="D31" s="132">
        <f>+'REZULTATI_1.del'!O31</f>
        <v>10</v>
      </c>
      <c r="E31" s="132">
        <f>+'REZULTATI_1.del'!P31</f>
        <v>4</v>
      </c>
      <c r="F31" s="132">
        <f t="shared" si="1"/>
        <v>6</v>
      </c>
      <c r="G31" s="133">
        <f>+'REZULTATI_1.del'!Q31</f>
        <v>32</v>
      </c>
    </row>
    <row r="32" spans="2:7" ht="12.75">
      <c r="B32" s="131">
        <v>7</v>
      </c>
      <c r="C32" s="132" t="str">
        <f>+'REZULTATI_1.del'!B30</f>
        <v>Ocepek David</v>
      </c>
      <c r="D32" s="132">
        <f>+'REZULTATI_1.del'!O30</f>
        <v>10</v>
      </c>
      <c r="E32" s="132">
        <f>+'REZULTATI_1.del'!P30</f>
        <v>4</v>
      </c>
      <c r="F32" s="132">
        <f t="shared" si="1"/>
        <v>6</v>
      </c>
      <c r="G32" s="133">
        <f>+'REZULTATI_1.del'!Q30</f>
        <v>32</v>
      </c>
    </row>
    <row r="33" spans="2:7" ht="12.75">
      <c r="B33" s="131">
        <v>8</v>
      </c>
      <c r="C33" s="132" t="str">
        <f>+'REZULTATI_1.del'!B33</f>
        <v>Sketako Sebastjan</v>
      </c>
      <c r="D33" s="132">
        <f>+'REZULTATI_1.del'!O33</f>
        <v>10</v>
      </c>
      <c r="E33" s="132">
        <f>+'REZULTATI_1.del'!P33</f>
        <v>4</v>
      </c>
      <c r="F33" s="132">
        <f t="shared" si="1"/>
        <v>6</v>
      </c>
      <c r="G33" s="133">
        <f>+'REZULTATI_1.del'!Q33</f>
        <v>32</v>
      </c>
    </row>
    <row r="34" spans="2:7" ht="12.75">
      <c r="B34" s="128">
        <v>9</v>
      </c>
      <c r="C34" s="129" t="str">
        <f>+'REZULTATI_1.del'!B27</f>
        <v>Flisek Borut</v>
      </c>
      <c r="D34" s="129">
        <f>+'REZULTATI_1.del'!O27</f>
        <v>9</v>
      </c>
      <c r="E34" s="129">
        <f>+'REZULTATI_1.del'!P27</f>
        <v>4</v>
      </c>
      <c r="F34" s="129">
        <f t="shared" si="1"/>
        <v>5</v>
      </c>
      <c r="G34" s="130">
        <f>+'REZULTATI_1.del'!Q27</f>
        <v>30</v>
      </c>
    </row>
    <row r="35" spans="2:7" ht="12.75">
      <c r="B35" s="128">
        <v>10</v>
      </c>
      <c r="C35" s="129" t="str">
        <f>+'REZULTATI_1.del'!B28</f>
        <v>Kneževič Nejc</v>
      </c>
      <c r="D35" s="129">
        <f>+'REZULTATI_1.del'!O28</f>
        <v>10</v>
      </c>
      <c r="E35" s="129">
        <f>+'REZULTATI_1.del'!P28</f>
        <v>1</v>
      </c>
      <c r="F35" s="129">
        <f t="shared" si="1"/>
        <v>9</v>
      </c>
      <c r="G35" s="130">
        <f>+'REZULTATI_1.del'!Q28</f>
        <v>23</v>
      </c>
    </row>
    <row r="36" spans="2:7" ht="13.5" thickBot="1">
      <c r="B36" s="143">
        <v>11</v>
      </c>
      <c r="C36" s="144" t="str">
        <f>+'REZULTATI_1.del'!B29</f>
        <v>Lipec Janez</v>
      </c>
      <c r="D36" s="144">
        <f>+'REZULTATI_1.del'!O29</f>
        <v>10</v>
      </c>
      <c r="E36" s="144">
        <f>+'REZULTATI_1.del'!P29</f>
        <v>0</v>
      </c>
      <c r="F36" s="144">
        <f t="shared" si="1"/>
        <v>10</v>
      </c>
      <c r="G36" s="145">
        <f>+'REZULTATI_1.del'!Q29</f>
        <v>20</v>
      </c>
    </row>
    <row r="37" spans="2:7" ht="12.75">
      <c r="B37" s="14"/>
      <c r="C37" s="14"/>
      <c r="D37" s="14"/>
      <c r="E37" s="14"/>
      <c r="F37" s="14"/>
      <c r="G37" s="14"/>
    </row>
    <row r="38" spans="2:7" ht="12.75">
      <c r="B38" s="179" t="s">
        <v>55</v>
      </c>
      <c r="C38" s="180"/>
      <c r="D38" s="180"/>
      <c r="E38" s="180"/>
      <c r="F38" s="180"/>
      <c r="G38" s="180"/>
    </row>
    <row r="39" spans="2:7" ht="12.75">
      <c r="B39" s="180"/>
      <c r="C39" s="180"/>
      <c r="D39" s="180"/>
      <c r="E39" s="180"/>
      <c r="F39" s="180"/>
      <c r="G39" s="180"/>
    </row>
    <row r="40" spans="2:7" ht="12.75">
      <c r="B40" s="180"/>
      <c r="C40" s="180"/>
      <c r="D40" s="180"/>
      <c r="E40" s="180"/>
      <c r="F40" s="180"/>
      <c r="G40" s="180"/>
    </row>
    <row r="41" ht="19.5">
      <c r="A41" s="4"/>
    </row>
    <row r="42" ht="19.5">
      <c r="A42" s="4"/>
    </row>
    <row r="43" ht="13.5" customHeight="1"/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62" ht="12.75" customHeight="1"/>
    <row r="63" ht="12.75" customHeight="1"/>
    <row r="72" ht="12.75" customHeight="1"/>
  </sheetData>
  <sheetProtection/>
  <mergeCells count="4">
    <mergeCell ref="B18:G20"/>
    <mergeCell ref="B1:G2"/>
    <mergeCell ref="B22:G23"/>
    <mergeCell ref="B38:G40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AU51"/>
  <sheetViews>
    <sheetView zoomScale="80" zoomScaleNormal="80" zoomScalePageLayoutView="0" workbookViewId="0" topLeftCell="A7">
      <selection activeCell="AA40" sqref="AA40:AJ45"/>
    </sheetView>
  </sheetViews>
  <sheetFormatPr defaultColWidth="9.00390625" defaultRowHeight="12.75"/>
  <cols>
    <col min="2" max="2" width="22.25390625" style="0" customWidth="1"/>
    <col min="3" max="14" width="5.75390625" style="0" customWidth="1"/>
    <col min="15" max="15" width="8.125" style="0" bestFit="1" customWidth="1"/>
    <col min="16" max="17" width="5.75390625" style="0" customWidth="1"/>
    <col min="18" max="28" width="9.625" style="2" customWidth="1"/>
    <col min="29" max="29" width="9.125" style="2" customWidth="1"/>
    <col min="32" max="32" width="22.25390625" style="0" customWidth="1"/>
    <col min="33" max="44" width="5.75390625" style="0" customWidth="1"/>
    <col min="45" max="45" width="8.125" style="0" bestFit="1" customWidth="1"/>
    <col min="46" max="47" width="5.75390625" style="0" customWidth="1"/>
  </cols>
  <sheetData>
    <row r="2" spans="2:18" ht="12.75">
      <c r="B2" s="178" t="s">
        <v>33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33"/>
    </row>
    <row r="3" spans="2:18" ht="12.7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33"/>
    </row>
    <row r="5" ht="13.5" thickBot="1"/>
    <row r="6" spans="2:47" ht="78" customHeight="1" thickBot="1">
      <c r="B6" s="6" t="s">
        <v>9</v>
      </c>
      <c r="C6" s="65" t="s">
        <v>11</v>
      </c>
      <c r="D6" s="66" t="s">
        <v>13</v>
      </c>
      <c r="E6" s="66" t="s">
        <v>14</v>
      </c>
      <c r="F6" s="66" t="s">
        <v>17</v>
      </c>
      <c r="G6" s="66" t="s">
        <v>18</v>
      </c>
      <c r="H6" s="67" t="s">
        <v>20</v>
      </c>
      <c r="I6" s="66" t="s">
        <v>22</v>
      </c>
      <c r="J6" s="66" t="s">
        <v>23</v>
      </c>
      <c r="K6" s="66" t="s">
        <v>25</v>
      </c>
      <c r="L6" s="66" t="s">
        <v>41</v>
      </c>
      <c r="M6" s="66" t="s">
        <v>30</v>
      </c>
      <c r="N6" s="81" t="s">
        <v>50</v>
      </c>
      <c r="O6" s="30" t="s">
        <v>0</v>
      </c>
      <c r="P6" s="74" t="s">
        <v>1</v>
      </c>
      <c r="Q6" s="39" t="s">
        <v>2</v>
      </c>
      <c r="R6" s="17"/>
      <c r="S6" s="7"/>
      <c r="T6" s="7"/>
      <c r="U6" s="7"/>
      <c r="V6" s="7"/>
      <c r="W6" s="7"/>
      <c r="X6" s="7"/>
      <c r="Y6" s="7"/>
      <c r="Z6" s="7"/>
      <c r="AA6" s="7"/>
      <c r="AB6" s="7"/>
      <c r="AD6" s="5"/>
      <c r="AE6" s="5"/>
      <c r="AF6" s="6" t="s">
        <v>9</v>
      </c>
      <c r="AG6" s="65" t="s">
        <v>11</v>
      </c>
      <c r="AH6" s="66" t="s">
        <v>13</v>
      </c>
      <c r="AI6" s="66" t="s">
        <v>14</v>
      </c>
      <c r="AJ6" s="66" t="s">
        <v>17</v>
      </c>
      <c r="AK6" s="66" t="s">
        <v>18</v>
      </c>
      <c r="AL6" s="67" t="s">
        <v>20</v>
      </c>
      <c r="AM6" s="66" t="s">
        <v>22</v>
      </c>
      <c r="AN6" s="66" t="s">
        <v>23</v>
      </c>
      <c r="AO6" s="66" t="s">
        <v>25</v>
      </c>
      <c r="AP6" s="66" t="s">
        <v>41</v>
      </c>
      <c r="AQ6" s="66" t="s">
        <v>30</v>
      </c>
      <c r="AR6" s="81" t="s">
        <v>50</v>
      </c>
      <c r="AS6" s="30" t="s">
        <v>0</v>
      </c>
      <c r="AT6" s="74" t="s">
        <v>1</v>
      </c>
      <c r="AU6" s="39" t="s">
        <v>2</v>
      </c>
    </row>
    <row r="7" spans="2:47" ht="15" customHeight="1">
      <c r="B7" s="35" t="s">
        <v>11</v>
      </c>
      <c r="C7" s="22"/>
      <c r="D7" s="56" t="s">
        <v>36</v>
      </c>
      <c r="E7" s="104" t="s">
        <v>59</v>
      </c>
      <c r="F7" s="56" t="s">
        <v>51</v>
      </c>
      <c r="G7" s="119"/>
      <c r="H7" s="56" t="s">
        <v>47</v>
      </c>
      <c r="I7" s="56" t="s">
        <v>51</v>
      </c>
      <c r="J7" s="93" t="s">
        <v>56</v>
      </c>
      <c r="K7" s="56" t="s">
        <v>51</v>
      </c>
      <c r="L7" s="110" t="s">
        <v>52</v>
      </c>
      <c r="M7" s="58">
        <v>0</v>
      </c>
      <c r="N7" s="86" t="s">
        <v>47</v>
      </c>
      <c r="O7" s="79">
        <f>+IF(C7&gt;0.5,1,)+IF(D7&gt;0.5,1,)+IF(E7&gt;0.5,1,)+IF(F7&gt;0.5,1,)+IF(G7&gt;0.5,1,)+IF(H7&gt;0.5,1,)+IF(I7&gt;0.5,1,)+IF(J7&gt;0.5,1,)+IF(K7&gt;0.5,1,)+IF(L7&gt;0.5,1,)+IF(M7&gt;0.5,1,)+IF(N7&gt;0.1,1,)</f>
        <v>9</v>
      </c>
      <c r="P7" s="27">
        <v>7</v>
      </c>
      <c r="Q7" s="75">
        <f>+P7*5+(O7-P7)*2</f>
        <v>39</v>
      </c>
      <c r="R7" s="8"/>
      <c r="S7" s="31"/>
      <c r="T7" s="31"/>
      <c r="U7" s="8"/>
      <c r="V7" s="8"/>
      <c r="W7" s="8"/>
      <c r="X7" s="8"/>
      <c r="Y7" s="8"/>
      <c r="Z7" s="8"/>
      <c r="AA7" s="8"/>
      <c r="AB7" s="8"/>
      <c r="AD7" s="5"/>
      <c r="AE7" s="5"/>
      <c r="AF7" s="35" t="s">
        <v>11</v>
      </c>
      <c r="AG7" s="22"/>
      <c r="AH7" s="56" t="s">
        <v>36</v>
      </c>
      <c r="AI7" s="104" t="s">
        <v>59</v>
      </c>
      <c r="AJ7" s="56" t="s">
        <v>51</v>
      </c>
      <c r="AK7" s="119" t="s">
        <v>43</v>
      </c>
      <c r="AL7" s="56" t="s">
        <v>47</v>
      </c>
      <c r="AM7" s="56" t="s">
        <v>51</v>
      </c>
      <c r="AN7" s="93" t="s">
        <v>56</v>
      </c>
      <c r="AO7" s="56" t="s">
        <v>51</v>
      </c>
      <c r="AP7" s="110" t="s">
        <v>52</v>
      </c>
      <c r="AQ7" s="58"/>
      <c r="AR7" s="86" t="s">
        <v>47</v>
      </c>
      <c r="AS7" s="79">
        <f>+IF(AG7&gt;0.5,1,)+IF(AH7&gt;0.5,1,)+IF(AI7&gt;0.5,1,)+IF(AJ7&gt;0.5,1,)+IF(AK7&gt;0.5,1,)+IF(AL7&gt;0.5,1,)+IF(AM7&gt;0.5,1,)+IF(AN7&gt;0.5,1,)+IF(AO7&gt;0.5,1,)+IF(AP7&gt;0.5,1,)+IF(AQ7&gt;0.5,1,)+IF(AR7&gt;0.1,1,)</f>
        <v>10</v>
      </c>
      <c r="AT7" s="27">
        <v>7</v>
      </c>
      <c r="AU7" s="75">
        <f>+AT7*5+(AS7-AT7)*2</f>
        <v>41</v>
      </c>
    </row>
    <row r="8" spans="2:47" ht="15" customHeight="1">
      <c r="B8" s="36" t="s">
        <v>13</v>
      </c>
      <c r="C8" s="55" t="s">
        <v>43</v>
      </c>
      <c r="D8" s="23"/>
      <c r="E8" s="29" t="s">
        <v>44</v>
      </c>
      <c r="F8" s="91" t="s">
        <v>52</v>
      </c>
      <c r="G8" s="114"/>
      <c r="H8" s="29" t="s">
        <v>36</v>
      </c>
      <c r="I8" s="29" t="s">
        <v>52</v>
      </c>
      <c r="J8" s="29" t="s">
        <v>43</v>
      </c>
      <c r="K8" s="103" t="s">
        <v>46</v>
      </c>
      <c r="L8" s="102" t="s">
        <v>39</v>
      </c>
      <c r="M8" s="97" t="s">
        <v>43</v>
      </c>
      <c r="N8" s="99" t="s">
        <v>47</v>
      </c>
      <c r="O8" s="80">
        <f aca="true" t="shared" si="0" ref="O8:O18">+IF(C8&gt;0.5,1,)+IF(D8&gt;0.5,1,)+IF(E8&gt;0.5,1,)+IF(F8&gt;0.5,1,)+IF(G8&gt;0.5,1,)+IF(H8&gt;0.5,1,)+IF(I8&gt;0.5,1,)+IF(J8&gt;0.5,1,)+IF(K8&gt;0.5,1,)+IF(L8&gt;0.5,1,)+IF(M8&gt;0.5,1,)+IF(N8&gt;0.1,1,)</f>
        <v>10</v>
      </c>
      <c r="P8" s="24">
        <v>6</v>
      </c>
      <c r="Q8" s="76">
        <f>+P8*5+(O8-P8)*2</f>
        <v>38</v>
      </c>
      <c r="R8" s="8"/>
      <c r="S8" s="21"/>
      <c r="T8" s="8"/>
      <c r="U8" s="8"/>
      <c r="V8" s="8"/>
      <c r="W8" s="8"/>
      <c r="X8" s="8"/>
      <c r="Y8" s="8"/>
      <c r="Z8" s="8"/>
      <c r="AA8" s="8"/>
      <c r="AB8" s="8"/>
      <c r="AD8" s="5"/>
      <c r="AE8" s="5"/>
      <c r="AF8" s="36" t="s">
        <v>13</v>
      </c>
      <c r="AG8" s="55" t="s">
        <v>43</v>
      </c>
      <c r="AH8" s="23"/>
      <c r="AI8" s="29" t="s">
        <v>44</v>
      </c>
      <c r="AJ8" s="91" t="s">
        <v>52</v>
      </c>
      <c r="AK8" s="114" t="s">
        <v>54</v>
      </c>
      <c r="AL8" s="29" t="s">
        <v>36</v>
      </c>
      <c r="AM8" s="29" t="s">
        <v>52</v>
      </c>
      <c r="AN8" s="29" t="s">
        <v>43</v>
      </c>
      <c r="AO8" s="103" t="s">
        <v>46</v>
      </c>
      <c r="AP8" s="47"/>
      <c r="AQ8" s="97" t="s">
        <v>43</v>
      </c>
      <c r="AR8" s="99" t="s">
        <v>47</v>
      </c>
      <c r="AS8" s="80">
        <f aca="true" t="shared" si="1" ref="AS8:AS18">+IF(AG8&gt;0.5,1,)+IF(AH8&gt;0.5,1,)+IF(AI8&gt;0.5,1,)+IF(AJ8&gt;0.5,1,)+IF(AK8&gt;0.5,1,)+IF(AL8&gt;0.5,1,)+IF(AM8&gt;0.5,1,)+IF(AN8&gt;0.5,1,)+IF(AO8&gt;0.5,1,)+IF(AP8&gt;0.5,1,)+IF(AQ8&gt;0.5,1,)+IF(AR8&gt;0.1,1,)</f>
        <v>10</v>
      </c>
      <c r="AT8" s="24">
        <v>5</v>
      </c>
      <c r="AU8" s="76">
        <f aca="true" t="shared" si="2" ref="AU8:AU15">+AT8*5+(AS8-AT8)*2</f>
        <v>35</v>
      </c>
    </row>
    <row r="9" spans="2:47" ht="15" customHeight="1">
      <c r="B9" s="36" t="s">
        <v>14</v>
      </c>
      <c r="C9" s="105" t="s">
        <v>58</v>
      </c>
      <c r="D9" s="29" t="s">
        <v>39</v>
      </c>
      <c r="E9" s="23"/>
      <c r="F9" s="29" t="s">
        <v>36</v>
      </c>
      <c r="G9" s="114"/>
      <c r="H9" s="29" t="s">
        <v>46</v>
      </c>
      <c r="I9" s="29" t="s">
        <v>46</v>
      </c>
      <c r="J9" s="29" t="s">
        <v>45</v>
      </c>
      <c r="K9" s="29" t="s">
        <v>35</v>
      </c>
      <c r="L9" s="57" t="s">
        <v>36</v>
      </c>
      <c r="M9" s="59" t="s">
        <v>54</v>
      </c>
      <c r="N9" s="90" t="s">
        <v>46</v>
      </c>
      <c r="O9" s="80">
        <f t="shared" si="0"/>
        <v>10</v>
      </c>
      <c r="P9" s="24">
        <v>7</v>
      </c>
      <c r="Q9" s="76">
        <f aca="true" t="shared" si="3" ref="Q9:Q15">+P9*5+(O9-P9)*2</f>
        <v>41</v>
      </c>
      <c r="R9" s="31"/>
      <c r="S9" s="21"/>
      <c r="T9" s="8"/>
      <c r="U9" s="8"/>
      <c r="V9" s="8"/>
      <c r="W9" s="8"/>
      <c r="X9" s="8"/>
      <c r="Y9" s="8"/>
      <c r="Z9" s="8"/>
      <c r="AA9" s="8"/>
      <c r="AB9" s="8"/>
      <c r="AD9" s="5"/>
      <c r="AE9" s="5"/>
      <c r="AF9" s="36" t="s">
        <v>14</v>
      </c>
      <c r="AG9" s="105" t="s">
        <v>58</v>
      </c>
      <c r="AH9" s="29" t="s">
        <v>39</v>
      </c>
      <c r="AI9" s="23"/>
      <c r="AJ9" s="29" t="s">
        <v>36</v>
      </c>
      <c r="AK9" s="114"/>
      <c r="AL9" s="29" t="s">
        <v>46</v>
      </c>
      <c r="AM9" s="29" t="s">
        <v>46</v>
      </c>
      <c r="AN9" s="29" t="s">
        <v>45</v>
      </c>
      <c r="AO9" s="45"/>
      <c r="AP9" s="57" t="s">
        <v>36</v>
      </c>
      <c r="AQ9" s="59" t="s">
        <v>54</v>
      </c>
      <c r="AR9" s="90" t="s">
        <v>46</v>
      </c>
      <c r="AS9" s="80">
        <f t="shared" si="1"/>
        <v>9</v>
      </c>
      <c r="AT9" s="24">
        <v>6</v>
      </c>
      <c r="AU9" s="76">
        <f t="shared" si="2"/>
        <v>36</v>
      </c>
    </row>
    <row r="10" spans="2:47" ht="15" customHeight="1">
      <c r="B10" s="36" t="s">
        <v>17</v>
      </c>
      <c r="C10" s="55" t="s">
        <v>53</v>
      </c>
      <c r="D10" s="91" t="s">
        <v>54</v>
      </c>
      <c r="E10" s="29" t="s">
        <v>43</v>
      </c>
      <c r="F10" s="23"/>
      <c r="G10" s="114"/>
      <c r="H10" s="29" t="s">
        <v>37</v>
      </c>
      <c r="I10" s="29" t="s">
        <v>46</v>
      </c>
      <c r="J10" s="29" t="s">
        <v>48</v>
      </c>
      <c r="K10" s="29" t="s">
        <v>45</v>
      </c>
      <c r="L10" s="57" t="s">
        <v>43</v>
      </c>
      <c r="M10" s="59" t="s">
        <v>53</v>
      </c>
      <c r="N10" s="90" t="s">
        <v>56</v>
      </c>
      <c r="O10" s="80">
        <f t="shared" si="0"/>
        <v>10</v>
      </c>
      <c r="P10" s="26">
        <v>1</v>
      </c>
      <c r="Q10" s="77">
        <f t="shared" si="3"/>
        <v>23</v>
      </c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D10" s="5"/>
      <c r="AE10" s="5"/>
      <c r="AF10" s="36" t="s">
        <v>17</v>
      </c>
      <c r="AG10" s="55" t="s">
        <v>53</v>
      </c>
      <c r="AH10" s="91" t="s">
        <v>54</v>
      </c>
      <c r="AI10" s="29" t="s">
        <v>43</v>
      </c>
      <c r="AJ10" s="23"/>
      <c r="AK10" s="114"/>
      <c r="AL10" s="29" t="s">
        <v>37</v>
      </c>
      <c r="AM10" s="29" t="s">
        <v>46</v>
      </c>
      <c r="AN10" s="29" t="s">
        <v>48</v>
      </c>
      <c r="AO10" s="29" t="s">
        <v>45</v>
      </c>
      <c r="AP10" s="57" t="s">
        <v>43</v>
      </c>
      <c r="AQ10" s="59" t="s">
        <v>53</v>
      </c>
      <c r="AR10" s="90" t="s">
        <v>56</v>
      </c>
      <c r="AS10" s="80">
        <f t="shared" si="1"/>
        <v>10</v>
      </c>
      <c r="AT10" s="26">
        <v>1</v>
      </c>
      <c r="AU10" s="77">
        <f t="shared" si="2"/>
        <v>23</v>
      </c>
    </row>
    <row r="11" spans="2:47" ht="15" customHeight="1">
      <c r="B11" s="36" t="s">
        <v>18</v>
      </c>
      <c r="C11" s="113"/>
      <c r="D11" s="114"/>
      <c r="E11" s="114"/>
      <c r="F11" s="114"/>
      <c r="G11" s="115"/>
      <c r="H11" s="114"/>
      <c r="I11" s="114"/>
      <c r="J11" s="114"/>
      <c r="K11" s="116"/>
      <c r="L11" s="117"/>
      <c r="M11" s="117"/>
      <c r="N11" s="118"/>
      <c r="O11" s="80">
        <f t="shared" si="0"/>
        <v>0</v>
      </c>
      <c r="P11" s="26">
        <v>0</v>
      </c>
      <c r="Q11" s="76">
        <f t="shared" si="3"/>
        <v>0</v>
      </c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D11" s="5"/>
      <c r="AE11" s="5"/>
      <c r="AF11" s="36" t="s">
        <v>18</v>
      </c>
      <c r="AG11" s="113" t="s">
        <v>36</v>
      </c>
      <c r="AH11" s="114" t="s">
        <v>52</v>
      </c>
      <c r="AI11" s="114"/>
      <c r="AJ11" s="114"/>
      <c r="AK11" s="115"/>
      <c r="AL11" s="114"/>
      <c r="AM11" s="114"/>
      <c r="AN11" s="114"/>
      <c r="AO11" s="116"/>
      <c r="AP11" s="117"/>
      <c r="AQ11" s="117" t="s">
        <v>37</v>
      </c>
      <c r="AR11" s="118"/>
      <c r="AS11" s="80">
        <f t="shared" si="1"/>
        <v>3</v>
      </c>
      <c r="AT11" s="26">
        <v>2</v>
      </c>
      <c r="AU11" s="76">
        <f t="shared" si="2"/>
        <v>12</v>
      </c>
    </row>
    <row r="12" spans="2:47" ht="15" customHeight="1">
      <c r="B12" s="34" t="s">
        <v>20</v>
      </c>
      <c r="C12" s="55" t="s">
        <v>48</v>
      </c>
      <c r="D12" s="29" t="s">
        <v>43</v>
      </c>
      <c r="E12" s="29" t="s">
        <v>45</v>
      </c>
      <c r="F12" s="45" t="s">
        <v>35</v>
      </c>
      <c r="G12" s="114"/>
      <c r="H12" s="23"/>
      <c r="I12" s="124" t="s">
        <v>61</v>
      </c>
      <c r="J12" s="29" t="s">
        <v>37</v>
      </c>
      <c r="K12" s="108" t="s">
        <v>48</v>
      </c>
      <c r="L12" s="57" t="s">
        <v>53</v>
      </c>
      <c r="M12" s="57" t="s">
        <v>43</v>
      </c>
      <c r="N12" s="138" t="s">
        <v>63</v>
      </c>
      <c r="O12" s="80">
        <f t="shared" si="0"/>
        <v>10</v>
      </c>
      <c r="P12" s="24">
        <v>1</v>
      </c>
      <c r="Q12" s="76">
        <f t="shared" si="3"/>
        <v>23</v>
      </c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D12" s="5"/>
      <c r="AE12" s="5"/>
      <c r="AF12" s="34" t="s">
        <v>20</v>
      </c>
      <c r="AG12" s="55" t="s">
        <v>48</v>
      </c>
      <c r="AH12" s="29" t="s">
        <v>43</v>
      </c>
      <c r="AI12" s="29" t="s">
        <v>45</v>
      </c>
      <c r="AJ12" s="45" t="s">
        <v>35</v>
      </c>
      <c r="AK12" s="114"/>
      <c r="AL12" s="23"/>
      <c r="AM12" s="45"/>
      <c r="AN12" s="29" t="s">
        <v>37</v>
      </c>
      <c r="AO12" s="96"/>
      <c r="AP12" s="57" t="s">
        <v>53</v>
      </c>
      <c r="AQ12" s="57" t="s">
        <v>43</v>
      </c>
      <c r="AR12" s="106"/>
      <c r="AS12" s="80">
        <f t="shared" si="1"/>
        <v>7</v>
      </c>
      <c r="AT12" s="24">
        <v>1</v>
      </c>
      <c r="AU12" s="76">
        <f t="shared" si="2"/>
        <v>17</v>
      </c>
    </row>
    <row r="13" spans="2:47" ht="15" customHeight="1">
      <c r="B13" s="36" t="s">
        <v>22</v>
      </c>
      <c r="C13" s="55" t="s">
        <v>53</v>
      </c>
      <c r="D13" s="29" t="s">
        <v>54</v>
      </c>
      <c r="E13" s="29" t="s">
        <v>45</v>
      </c>
      <c r="F13" s="29" t="s">
        <v>45</v>
      </c>
      <c r="G13" s="114"/>
      <c r="H13" s="124" t="s">
        <v>62</v>
      </c>
      <c r="I13" s="23"/>
      <c r="J13" s="29" t="s">
        <v>43</v>
      </c>
      <c r="K13" s="29" t="s">
        <v>45</v>
      </c>
      <c r="L13" s="57" t="s">
        <v>44</v>
      </c>
      <c r="M13" s="59" t="s">
        <v>53</v>
      </c>
      <c r="N13" s="90" t="s">
        <v>46</v>
      </c>
      <c r="O13" s="80">
        <f t="shared" si="0"/>
        <v>10</v>
      </c>
      <c r="P13" s="24">
        <v>2</v>
      </c>
      <c r="Q13" s="77">
        <f t="shared" si="3"/>
        <v>26</v>
      </c>
      <c r="R13" s="8"/>
      <c r="S13" s="31"/>
      <c r="T13" s="31"/>
      <c r="U13" s="8"/>
      <c r="V13" s="8"/>
      <c r="W13" s="8"/>
      <c r="X13" s="8"/>
      <c r="Y13" s="8"/>
      <c r="Z13" s="8"/>
      <c r="AA13" s="8"/>
      <c r="AB13" s="8"/>
      <c r="AD13" s="5"/>
      <c r="AE13" s="5"/>
      <c r="AF13" s="36" t="s">
        <v>22</v>
      </c>
      <c r="AG13" s="55" t="s">
        <v>53</v>
      </c>
      <c r="AH13" s="29" t="s">
        <v>54</v>
      </c>
      <c r="AI13" s="29" t="s">
        <v>45</v>
      </c>
      <c r="AJ13" s="29" t="s">
        <v>45</v>
      </c>
      <c r="AK13" s="114"/>
      <c r="AL13" s="45"/>
      <c r="AM13" s="23"/>
      <c r="AN13" s="29" t="s">
        <v>43</v>
      </c>
      <c r="AO13" s="45"/>
      <c r="AP13" s="57" t="s">
        <v>44</v>
      </c>
      <c r="AQ13" s="59" t="s">
        <v>53</v>
      </c>
      <c r="AR13" s="90" t="s">
        <v>46</v>
      </c>
      <c r="AS13" s="80">
        <f t="shared" si="1"/>
        <v>8</v>
      </c>
      <c r="AT13" s="24">
        <v>1</v>
      </c>
      <c r="AU13" s="77">
        <f t="shared" si="2"/>
        <v>19</v>
      </c>
    </row>
    <row r="14" spans="2:47" ht="15" customHeight="1">
      <c r="B14" s="36" t="s">
        <v>23</v>
      </c>
      <c r="C14" s="92" t="s">
        <v>57</v>
      </c>
      <c r="D14" s="29" t="s">
        <v>36</v>
      </c>
      <c r="E14" s="29" t="s">
        <v>46</v>
      </c>
      <c r="F14" s="29" t="s">
        <v>47</v>
      </c>
      <c r="G14" s="114"/>
      <c r="H14" s="29" t="s">
        <v>35</v>
      </c>
      <c r="I14" s="29" t="s">
        <v>36</v>
      </c>
      <c r="J14" s="23"/>
      <c r="K14" s="29" t="s">
        <v>36</v>
      </c>
      <c r="L14" s="57" t="s">
        <v>46</v>
      </c>
      <c r="M14" s="59" t="s">
        <v>43</v>
      </c>
      <c r="N14" s="90" t="s">
        <v>51</v>
      </c>
      <c r="O14" s="80">
        <f t="shared" si="0"/>
        <v>10</v>
      </c>
      <c r="P14" s="26">
        <v>9</v>
      </c>
      <c r="Q14" s="76">
        <f t="shared" si="3"/>
        <v>47</v>
      </c>
      <c r="R14" s="8"/>
      <c r="S14" s="146" t="s">
        <v>65</v>
      </c>
      <c r="T14" s="146" t="s">
        <v>66</v>
      </c>
      <c r="U14" s="146" t="s">
        <v>67</v>
      </c>
      <c r="V14" s="147" t="s">
        <v>68</v>
      </c>
      <c r="W14" s="8"/>
      <c r="X14" s="8"/>
      <c r="Y14" s="8"/>
      <c r="Z14" s="8"/>
      <c r="AA14" s="8"/>
      <c r="AB14" s="8"/>
      <c r="AD14" s="5"/>
      <c r="AE14" s="5"/>
      <c r="AF14" s="36" t="s">
        <v>23</v>
      </c>
      <c r="AG14" s="92" t="s">
        <v>57</v>
      </c>
      <c r="AH14" s="29" t="s">
        <v>36</v>
      </c>
      <c r="AI14" s="29" t="s">
        <v>46</v>
      </c>
      <c r="AJ14" s="29" t="s">
        <v>47</v>
      </c>
      <c r="AK14" s="114"/>
      <c r="AL14" s="29" t="s">
        <v>35</v>
      </c>
      <c r="AM14" s="29" t="s">
        <v>36</v>
      </c>
      <c r="AN14" s="23"/>
      <c r="AO14" s="29" t="s">
        <v>36</v>
      </c>
      <c r="AP14" s="57" t="s">
        <v>46</v>
      </c>
      <c r="AQ14" s="59" t="s">
        <v>43</v>
      </c>
      <c r="AR14" s="90" t="s">
        <v>51</v>
      </c>
      <c r="AS14" s="80">
        <f t="shared" si="1"/>
        <v>10</v>
      </c>
      <c r="AT14" s="26">
        <v>9</v>
      </c>
      <c r="AU14" s="76">
        <f t="shared" si="2"/>
        <v>47</v>
      </c>
    </row>
    <row r="15" spans="2:47" ht="15" customHeight="1">
      <c r="B15" s="36" t="s">
        <v>25</v>
      </c>
      <c r="C15" s="55" t="s">
        <v>53</v>
      </c>
      <c r="D15" s="91" t="s">
        <v>45</v>
      </c>
      <c r="E15" s="29" t="s">
        <v>37</v>
      </c>
      <c r="F15" s="29" t="s">
        <v>46</v>
      </c>
      <c r="G15" s="114"/>
      <c r="H15" s="108" t="s">
        <v>47</v>
      </c>
      <c r="I15" s="29" t="s">
        <v>46</v>
      </c>
      <c r="J15" s="29" t="s">
        <v>43</v>
      </c>
      <c r="K15" s="23"/>
      <c r="L15" s="49">
        <v>0</v>
      </c>
      <c r="M15" s="59" t="s">
        <v>53</v>
      </c>
      <c r="N15" s="90" t="s">
        <v>52</v>
      </c>
      <c r="O15" s="80">
        <f t="shared" si="0"/>
        <v>9</v>
      </c>
      <c r="P15" s="26">
        <v>4</v>
      </c>
      <c r="Q15" s="76">
        <f t="shared" si="3"/>
        <v>30</v>
      </c>
      <c r="R15" s="8"/>
      <c r="S15" s="146">
        <f>0+4+5+9+9+9+2+0+0+9</f>
        <v>47</v>
      </c>
      <c r="T15" s="146">
        <f>9+9+9+4+1+4+9+0+9+3</f>
        <v>57</v>
      </c>
      <c r="U15" s="146">
        <f>+S15-T15</f>
        <v>-10</v>
      </c>
      <c r="V15" s="147">
        <v>2</v>
      </c>
      <c r="W15" s="8"/>
      <c r="X15" s="8"/>
      <c r="Y15" s="8"/>
      <c r="Z15" s="8"/>
      <c r="AA15" s="8"/>
      <c r="AB15" s="8"/>
      <c r="AD15" s="5"/>
      <c r="AE15" s="5"/>
      <c r="AF15" s="36" t="s">
        <v>25</v>
      </c>
      <c r="AG15" s="55" t="s">
        <v>53</v>
      </c>
      <c r="AH15" s="91" t="s">
        <v>45</v>
      </c>
      <c r="AI15" s="45"/>
      <c r="AJ15" s="29" t="s">
        <v>46</v>
      </c>
      <c r="AK15" s="114"/>
      <c r="AL15" s="96"/>
      <c r="AM15" s="45"/>
      <c r="AN15" s="29" t="s">
        <v>43</v>
      </c>
      <c r="AO15" s="23"/>
      <c r="AP15" s="49"/>
      <c r="AQ15" s="59" t="s">
        <v>53</v>
      </c>
      <c r="AR15" s="90" t="s">
        <v>52</v>
      </c>
      <c r="AS15" s="80">
        <f t="shared" si="1"/>
        <v>6</v>
      </c>
      <c r="AT15" s="26">
        <v>2</v>
      </c>
      <c r="AU15" s="76">
        <f t="shared" si="2"/>
        <v>18</v>
      </c>
    </row>
    <row r="16" spans="2:47" ht="15" customHeight="1">
      <c r="B16" s="44" t="s">
        <v>41</v>
      </c>
      <c r="C16" s="111" t="s">
        <v>54</v>
      </c>
      <c r="D16" s="102" t="s">
        <v>44</v>
      </c>
      <c r="E16" s="87" t="s">
        <v>43</v>
      </c>
      <c r="F16" s="87" t="s">
        <v>36</v>
      </c>
      <c r="G16" s="120"/>
      <c r="H16" s="87" t="s">
        <v>51</v>
      </c>
      <c r="I16" s="87" t="s">
        <v>39</v>
      </c>
      <c r="J16" s="87" t="s">
        <v>45</v>
      </c>
      <c r="K16" s="51">
        <v>0</v>
      </c>
      <c r="L16" s="52"/>
      <c r="M16" s="101" t="s">
        <v>48</v>
      </c>
      <c r="N16" s="138" t="s">
        <v>36</v>
      </c>
      <c r="O16" s="80">
        <f t="shared" si="0"/>
        <v>9</v>
      </c>
      <c r="P16" s="26">
        <v>4</v>
      </c>
      <c r="Q16" s="76">
        <f>+P16*5+(O16-P16)*2</f>
        <v>30</v>
      </c>
      <c r="R16" s="8"/>
      <c r="S16" s="146">
        <f>3+6+2+9+9+9+4+0+1+2</f>
        <v>45</v>
      </c>
      <c r="T16" s="146">
        <f>9+9+9+2+0+6+9+0+9+2</f>
        <v>55</v>
      </c>
      <c r="U16" s="146">
        <f>+S16-T16</f>
        <v>-10</v>
      </c>
      <c r="V16" s="147">
        <v>1</v>
      </c>
      <c r="W16" s="8"/>
      <c r="X16" s="8"/>
      <c r="Y16" s="8"/>
      <c r="Z16" s="8"/>
      <c r="AA16" s="8"/>
      <c r="AB16" s="8"/>
      <c r="AD16" s="5"/>
      <c r="AE16" s="5"/>
      <c r="AF16" s="44" t="s">
        <v>41</v>
      </c>
      <c r="AG16" s="111" t="s">
        <v>54</v>
      </c>
      <c r="AH16" s="50"/>
      <c r="AI16" s="87" t="s">
        <v>43</v>
      </c>
      <c r="AJ16" s="87" t="s">
        <v>36</v>
      </c>
      <c r="AK16" s="120"/>
      <c r="AL16" s="87" t="s">
        <v>51</v>
      </c>
      <c r="AM16" s="87" t="s">
        <v>39</v>
      </c>
      <c r="AN16" s="87" t="s">
        <v>45</v>
      </c>
      <c r="AO16" s="51"/>
      <c r="AP16" s="52"/>
      <c r="AQ16" s="101" t="s">
        <v>48</v>
      </c>
      <c r="AR16" s="106"/>
      <c r="AS16" s="80">
        <f t="shared" si="1"/>
        <v>7</v>
      </c>
      <c r="AT16" s="26">
        <v>3</v>
      </c>
      <c r="AU16" s="76">
        <f>+AT16*5+(AS16-AT16)*2</f>
        <v>23</v>
      </c>
    </row>
    <row r="17" spans="2:47" ht="15" customHeight="1">
      <c r="B17" s="36" t="s">
        <v>30</v>
      </c>
      <c r="C17" s="25">
        <v>0</v>
      </c>
      <c r="D17" s="98" t="s">
        <v>36</v>
      </c>
      <c r="E17" s="91" t="s">
        <v>52</v>
      </c>
      <c r="F17" s="91" t="s">
        <v>51</v>
      </c>
      <c r="G17" s="114"/>
      <c r="H17" s="29" t="s">
        <v>36</v>
      </c>
      <c r="I17" s="91" t="s">
        <v>51</v>
      </c>
      <c r="J17" s="91" t="s">
        <v>36</v>
      </c>
      <c r="K17" s="91" t="s">
        <v>51</v>
      </c>
      <c r="L17" s="91" t="s">
        <v>47</v>
      </c>
      <c r="M17" s="23"/>
      <c r="N17" s="90" t="s">
        <v>51</v>
      </c>
      <c r="O17" s="80">
        <f t="shared" si="0"/>
        <v>9</v>
      </c>
      <c r="P17" s="26">
        <v>9</v>
      </c>
      <c r="Q17" s="76">
        <f>+P17*5+(O17-P17)*2</f>
        <v>45</v>
      </c>
      <c r="R17" s="8"/>
      <c r="S17" s="21"/>
      <c r="T17" s="8"/>
      <c r="U17" s="8"/>
      <c r="V17" s="8" t="s">
        <v>70</v>
      </c>
      <c r="W17" s="8"/>
      <c r="X17" s="8"/>
      <c r="Y17" s="8"/>
      <c r="Z17" s="8"/>
      <c r="AA17" s="8"/>
      <c r="AB17" s="8"/>
      <c r="AD17" s="5"/>
      <c r="AE17" s="5"/>
      <c r="AF17" s="36" t="s">
        <v>30</v>
      </c>
      <c r="AG17" s="25"/>
      <c r="AH17" s="98" t="s">
        <v>36</v>
      </c>
      <c r="AI17" s="91" t="s">
        <v>52</v>
      </c>
      <c r="AJ17" s="91" t="s">
        <v>51</v>
      </c>
      <c r="AK17" s="114" t="s">
        <v>35</v>
      </c>
      <c r="AL17" s="29" t="s">
        <v>36</v>
      </c>
      <c r="AM17" s="91" t="s">
        <v>51</v>
      </c>
      <c r="AN17" s="91" t="s">
        <v>36</v>
      </c>
      <c r="AO17" s="91" t="s">
        <v>51</v>
      </c>
      <c r="AP17" s="91" t="s">
        <v>47</v>
      </c>
      <c r="AQ17" s="23"/>
      <c r="AR17" s="90" t="s">
        <v>51</v>
      </c>
      <c r="AS17" s="80">
        <f t="shared" si="1"/>
        <v>10</v>
      </c>
      <c r="AT17" s="26">
        <v>10</v>
      </c>
      <c r="AU17" s="76">
        <f>+AT17*5+(AS17-AT17)*2</f>
        <v>50</v>
      </c>
    </row>
    <row r="18" spans="2:47" ht="15" customHeight="1" thickBot="1">
      <c r="B18" s="38" t="s">
        <v>50</v>
      </c>
      <c r="C18" s="85" t="s">
        <v>48</v>
      </c>
      <c r="D18" s="100" t="s">
        <v>48</v>
      </c>
      <c r="E18" s="89" t="s">
        <v>45</v>
      </c>
      <c r="F18" s="89" t="s">
        <v>57</v>
      </c>
      <c r="G18" s="121"/>
      <c r="H18" s="137" t="s">
        <v>64</v>
      </c>
      <c r="I18" s="89" t="s">
        <v>45</v>
      </c>
      <c r="J18" s="89" t="s">
        <v>53</v>
      </c>
      <c r="K18" s="89" t="s">
        <v>54</v>
      </c>
      <c r="L18" s="137" t="s">
        <v>43</v>
      </c>
      <c r="M18" s="89" t="s">
        <v>53</v>
      </c>
      <c r="N18" s="32"/>
      <c r="O18" s="82">
        <f t="shared" si="0"/>
        <v>10</v>
      </c>
      <c r="P18" s="42">
        <v>2</v>
      </c>
      <c r="Q18" s="78">
        <f>+P18*5+(O18-P18)*2</f>
        <v>26</v>
      </c>
      <c r="R18" s="8"/>
      <c r="S18" s="21"/>
      <c r="T18" s="8"/>
      <c r="U18" s="8"/>
      <c r="V18" s="8"/>
      <c r="W18" s="8"/>
      <c r="X18" s="8"/>
      <c r="Y18" s="8"/>
      <c r="Z18" s="8"/>
      <c r="AA18" s="8"/>
      <c r="AB18" s="8"/>
      <c r="AD18" s="5"/>
      <c r="AE18" s="5"/>
      <c r="AF18" s="38" t="s">
        <v>50</v>
      </c>
      <c r="AG18" s="85" t="s">
        <v>48</v>
      </c>
      <c r="AH18" s="100" t="s">
        <v>48</v>
      </c>
      <c r="AI18" s="89" t="s">
        <v>45</v>
      </c>
      <c r="AJ18" s="89" t="s">
        <v>57</v>
      </c>
      <c r="AK18" s="121"/>
      <c r="AL18" s="107"/>
      <c r="AM18" s="89" t="s">
        <v>45</v>
      </c>
      <c r="AN18" s="89" t="s">
        <v>53</v>
      </c>
      <c r="AO18" s="89" t="s">
        <v>54</v>
      </c>
      <c r="AP18" s="107"/>
      <c r="AQ18" s="89" t="s">
        <v>53</v>
      </c>
      <c r="AR18" s="32"/>
      <c r="AS18" s="82">
        <f t="shared" si="1"/>
        <v>8</v>
      </c>
      <c r="AT18" s="42">
        <v>1</v>
      </c>
      <c r="AU18" s="78">
        <f>+AT18*5+(AS18-AT18)*2</f>
        <v>19</v>
      </c>
    </row>
    <row r="19" spans="2:39" s="2" customFormat="1" ht="12.75">
      <c r="B19" s="182" t="s">
        <v>60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8"/>
      <c r="S19" s="21"/>
      <c r="T19" s="8"/>
      <c r="U19" s="8"/>
      <c r="V19" s="8"/>
      <c r="W19" s="8"/>
      <c r="X19" s="8"/>
      <c r="Y19" s="8"/>
      <c r="Z19" s="8"/>
      <c r="AA19" s="8"/>
      <c r="AB19" s="8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2:39" s="2" customFormat="1" ht="15" customHeight="1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8"/>
      <c r="S20" s="21"/>
      <c r="T20" s="8"/>
      <c r="U20" s="8"/>
      <c r="V20" s="8"/>
      <c r="W20" s="8"/>
      <c r="X20" s="8"/>
      <c r="Y20" s="8"/>
      <c r="Z20" s="8"/>
      <c r="AA20" s="8"/>
      <c r="AB20" s="8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2:39" ht="15" customHeight="1">
      <c r="B21" s="178" t="s">
        <v>34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8"/>
      <c r="S21" s="21"/>
      <c r="T21" s="8"/>
      <c r="U21" s="8"/>
      <c r="V21" s="8"/>
      <c r="W21" s="8"/>
      <c r="X21" s="8"/>
      <c r="Y21" s="8"/>
      <c r="Z21" s="8"/>
      <c r="AA21" s="8"/>
      <c r="AB21" s="8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ht="12.75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/>
      <c r="S22" s="15"/>
      <c r="T22"/>
      <c r="U22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ht="13.5" thickBot="1">
      <c r="B23" s="9"/>
      <c r="C23" s="28"/>
      <c r="O23" s="3"/>
      <c r="P23" s="20"/>
      <c r="R23"/>
      <c r="S23" s="15"/>
      <c r="T23" s="16"/>
      <c r="U23" s="16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 ht="78" customHeight="1" thickBot="1">
      <c r="B24" s="6" t="s">
        <v>10</v>
      </c>
      <c r="C24" s="65" t="s">
        <v>16</v>
      </c>
      <c r="D24" s="66" t="s">
        <v>12</v>
      </c>
      <c r="E24" s="66" t="s">
        <v>15</v>
      </c>
      <c r="F24" s="66" t="s">
        <v>19</v>
      </c>
      <c r="G24" s="66" t="s">
        <v>21</v>
      </c>
      <c r="H24" s="67" t="s">
        <v>24</v>
      </c>
      <c r="I24" s="66" t="s">
        <v>26</v>
      </c>
      <c r="J24" s="66" t="s">
        <v>27</v>
      </c>
      <c r="K24" s="66" t="s">
        <v>28</v>
      </c>
      <c r="L24" s="66" t="s">
        <v>40</v>
      </c>
      <c r="M24" s="66" t="s">
        <v>29</v>
      </c>
      <c r="N24" s="68"/>
      <c r="O24" s="30" t="s">
        <v>0</v>
      </c>
      <c r="P24" s="30" t="s">
        <v>1</v>
      </c>
      <c r="Q24" s="69" t="s">
        <v>2</v>
      </c>
      <c r="R24" s="17"/>
      <c r="S24" s="7"/>
      <c r="T24" s="7"/>
      <c r="U24" s="7"/>
      <c r="V24" s="7"/>
      <c r="W24" s="7"/>
      <c r="X24" s="7"/>
      <c r="Y24" s="7"/>
      <c r="Z24" s="7"/>
      <c r="AA24" s="7"/>
      <c r="AB24" s="7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ht="15" customHeight="1">
      <c r="B25" s="61" t="s">
        <v>16</v>
      </c>
      <c r="C25" s="22"/>
      <c r="D25" s="56" t="s">
        <v>36</v>
      </c>
      <c r="E25" s="93" t="s">
        <v>36</v>
      </c>
      <c r="F25" s="56" t="s">
        <v>52</v>
      </c>
      <c r="G25" s="93" t="s">
        <v>51</v>
      </c>
      <c r="H25" s="56" t="s">
        <v>36</v>
      </c>
      <c r="I25" s="56" t="s">
        <v>47</v>
      </c>
      <c r="J25" s="56" t="s">
        <v>52</v>
      </c>
      <c r="K25" s="56" t="s">
        <v>36</v>
      </c>
      <c r="L25" s="110" t="s">
        <v>36</v>
      </c>
      <c r="M25" s="142" t="s">
        <v>52</v>
      </c>
      <c r="N25" s="70"/>
      <c r="O25" s="62">
        <f aca="true" t="shared" si="4" ref="O25:O35">+IF(C25&gt;0.5,1,)+IF(D25&gt;0.5,1,)+IF(E25&gt;0.5,1,)+IF(F25&gt;0.5,1,)+IF(G25&gt;0.5,1,)+IF(H25&gt;0.5,1,)+IF(I25&gt;0.5,1,)+IF(J25&gt;0.5,1,)+IF(K25&gt;0.5,1,)+IF(L25&gt;0.5,1,)+IF(M25&gt;0.5,1,)</f>
        <v>10</v>
      </c>
      <c r="P25" s="63">
        <v>10</v>
      </c>
      <c r="Q25" s="64">
        <f aca="true" t="shared" si="5" ref="Q25:Q33">+P25*5+(O25-P25)*2</f>
        <v>50</v>
      </c>
      <c r="R25" s="8"/>
      <c r="S25" s="31"/>
      <c r="T25" s="31"/>
      <c r="U25" s="8"/>
      <c r="V25" s="8"/>
      <c r="W25" s="8"/>
      <c r="X25" s="8"/>
      <c r="Y25" s="8"/>
      <c r="Z25" s="8"/>
      <c r="AA25" s="8"/>
      <c r="AB25" s="8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ht="15" customHeight="1">
      <c r="B26" s="36" t="s">
        <v>12</v>
      </c>
      <c r="C26" s="55" t="s">
        <v>43</v>
      </c>
      <c r="D26" s="23"/>
      <c r="E26" s="29" t="s">
        <v>36</v>
      </c>
      <c r="F26" s="91" t="s">
        <v>46</v>
      </c>
      <c r="G26" s="29" t="s">
        <v>46</v>
      </c>
      <c r="H26" s="29" t="s">
        <v>46</v>
      </c>
      <c r="I26" s="29" t="s">
        <v>52</v>
      </c>
      <c r="J26" s="29" t="s">
        <v>44</v>
      </c>
      <c r="K26" s="103" t="s">
        <v>52</v>
      </c>
      <c r="L26" s="112" t="s">
        <v>51</v>
      </c>
      <c r="M26" s="97" t="s">
        <v>37</v>
      </c>
      <c r="N26" s="71"/>
      <c r="O26" s="60">
        <f t="shared" si="4"/>
        <v>10</v>
      </c>
      <c r="P26" s="24">
        <v>7</v>
      </c>
      <c r="Q26" s="40">
        <f t="shared" si="5"/>
        <v>41</v>
      </c>
      <c r="R26" s="8"/>
      <c r="S26" s="21"/>
      <c r="T26" s="8"/>
      <c r="U26" s="8"/>
      <c r="V26" s="8"/>
      <c r="W26" s="8"/>
      <c r="X26" s="8"/>
      <c r="Y26" s="8"/>
      <c r="Z26" s="8"/>
      <c r="AA26" s="8"/>
      <c r="AB26" s="8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ht="15" customHeight="1">
      <c r="B27" s="36" t="s">
        <v>15</v>
      </c>
      <c r="C27" s="92" t="s">
        <v>43</v>
      </c>
      <c r="D27" s="29" t="s">
        <v>43</v>
      </c>
      <c r="E27" s="23"/>
      <c r="F27" s="29" t="s">
        <v>36</v>
      </c>
      <c r="G27" s="29" t="s">
        <v>46</v>
      </c>
      <c r="H27" s="29" t="s">
        <v>46</v>
      </c>
      <c r="I27" s="29" t="s">
        <v>42</v>
      </c>
      <c r="J27" s="29" t="s">
        <v>43</v>
      </c>
      <c r="K27" s="29" t="s">
        <v>45</v>
      </c>
      <c r="L27" s="57" t="s">
        <v>54</v>
      </c>
      <c r="M27" s="152">
        <v>0</v>
      </c>
      <c r="N27" s="72"/>
      <c r="O27" s="60">
        <f t="shared" si="4"/>
        <v>9</v>
      </c>
      <c r="P27" s="24">
        <v>4</v>
      </c>
      <c r="Q27" s="40">
        <f t="shared" si="5"/>
        <v>30</v>
      </c>
      <c r="R27" s="31"/>
      <c r="S27" s="21"/>
      <c r="T27" s="8"/>
      <c r="U27" s="8"/>
      <c r="V27" s="8"/>
      <c r="W27" s="8"/>
      <c r="X27" s="8"/>
      <c r="Y27" s="8"/>
      <c r="Z27" s="8"/>
      <c r="AA27" s="8"/>
      <c r="AB27" s="8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ht="15" customHeight="1">
      <c r="B28" s="36" t="s">
        <v>19</v>
      </c>
      <c r="C28" s="55" t="s">
        <v>54</v>
      </c>
      <c r="D28" s="91" t="s">
        <v>45</v>
      </c>
      <c r="E28" s="29" t="s">
        <v>43</v>
      </c>
      <c r="F28" s="23"/>
      <c r="G28" s="29" t="s">
        <v>38</v>
      </c>
      <c r="H28" s="29" t="s">
        <v>37</v>
      </c>
      <c r="I28" s="29" t="s">
        <v>56</v>
      </c>
      <c r="J28" s="29" t="s">
        <v>54</v>
      </c>
      <c r="K28" s="29" t="s">
        <v>56</v>
      </c>
      <c r="L28" s="57" t="s">
        <v>37</v>
      </c>
      <c r="M28" s="59" t="s">
        <v>37</v>
      </c>
      <c r="N28" s="73"/>
      <c r="O28" s="60">
        <f t="shared" si="4"/>
        <v>10</v>
      </c>
      <c r="P28" s="26">
        <v>1</v>
      </c>
      <c r="Q28" s="41">
        <f t="shared" si="5"/>
        <v>23</v>
      </c>
      <c r="R28" s="8"/>
      <c r="S28" s="21"/>
      <c r="T28" s="8"/>
      <c r="U28" s="8"/>
      <c r="V28" s="8"/>
      <c r="W28" s="8"/>
      <c r="X28" s="8"/>
      <c r="Y28" s="8"/>
      <c r="Z28" s="8"/>
      <c r="AA28" s="8"/>
      <c r="AB28" s="8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ht="15" customHeight="1">
      <c r="B29" s="36" t="s">
        <v>21</v>
      </c>
      <c r="C29" s="92" t="s">
        <v>53</v>
      </c>
      <c r="D29" s="29" t="s">
        <v>45</v>
      </c>
      <c r="E29" s="29" t="s">
        <v>45</v>
      </c>
      <c r="F29" s="29" t="s">
        <v>42</v>
      </c>
      <c r="G29" s="23"/>
      <c r="H29" s="29" t="s">
        <v>56</v>
      </c>
      <c r="I29" s="29" t="s">
        <v>43</v>
      </c>
      <c r="J29" s="29" t="s">
        <v>54</v>
      </c>
      <c r="K29" s="91" t="s">
        <v>54</v>
      </c>
      <c r="L29" s="48" t="s">
        <v>37</v>
      </c>
      <c r="M29" s="109" t="s">
        <v>43</v>
      </c>
      <c r="N29" s="72"/>
      <c r="O29" s="60">
        <f t="shared" si="4"/>
        <v>10</v>
      </c>
      <c r="P29" s="26">
        <v>0</v>
      </c>
      <c r="Q29" s="40">
        <f t="shared" si="5"/>
        <v>20</v>
      </c>
      <c r="R29" s="8"/>
      <c r="S29" s="146" t="s">
        <v>65</v>
      </c>
      <c r="T29" s="146" t="s">
        <v>66</v>
      </c>
      <c r="U29" s="146" t="s">
        <v>67</v>
      </c>
      <c r="V29" s="147" t="s">
        <v>68</v>
      </c>
      <c r="W29" s="8"/>
      <c r="X29" s="8"/>
      <c r="Y29" s="8"/>
      <c r="Z29" s="8"/>
      <c r="AA29" s="8"/>
      <c r="AB29" s="8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ht="15" customHeight="1">
      <c r="B30" s="34" t="s">
        <v>24</v>
      </c>
      <c r="C30" s="55" t="s">
        <v>43</v>
      </c>
      <c r="D30" s="29" t="s">
        <v>45</v>
      </c>
      <c r="E30" s="29" t="s">
        <v>45</v>
      </c>
      <c r="F30" s="29" t="s">
        <v>35</v>
      </c>
      <c r="G30" s="29" t="s">
        <v>57</v>
      </c>
      <c r="H30" s="23"/>
      <c r="I30" s="29" t="s">
        <v>57</v>
      </c>
      <c r="J30" s="29" t="s">
        <v>48</v>
      </c>
      <c r="K30" s="45" t="s">
        <v>42</v>
      </c>
      <c r="L30" s="57" t="s">
        <v>52</v>
      </c>
      <c r="M30" s="57" t="s">
        <v>43</v>
      </c>
      <c r="N30" s="72"/>
      <c r="O30" s="60">
        <f t="shared" si="4"/>
        <v>10</v>
      </c>
      <c r="P30" s="24">
        <v>4</v>
      </c>
      <c r="Q30" s="40">
        <f t="shared" si="5"/>
        <v>32</v>
      </c>
      <c r="R30" s="8"/>
      <c r="S30" s="146">
        <f>9+7</f>
        <v>16</v>
      </c>
      <c r="T30" s="146">
        <f>8+9</f>
        <v>17</v>
      </c>
      <c r="U30" s="146">
        <f>+S30-T30</f>
        <v>-1</v>
      </c>
      <c r="V30" s="147">
        <v>2</v>
      </c>
      <c r="W30" s="8"/>
      <c r="X30" s="8"/>
      <c r="Y30" s="8"/>
      <c r="Z30" s="8"/>
      <c r="AA30" s="8"/>
      <c r="AB30" s="8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ht="15" customHeight="1">
      <c r="B31" s="36" t="s">
        <v>26</v>
      </c>
      <c r="C31" s="55" t="s">
        <v>48</v>
      </c>
      <c r="D31" s="29" t="s">
        <v>54</v>
      </c>
      <c r="E31" s="29" t="s">
        <v>38</v>
      </c>
      <c r="F31" s="29" t="s">
        <v>57</v>
      </c>
      <c r="G31" s="29" t="s">
        <v>36</v>
      </c>
      <c r="H31" s="29" t="s">
        <v>56</v>
      </c>
      <c r="I31" s="23"/>
      <c r="J31" s="29" t="s">
        <v>45</v>
      </c>
      <c r="K31" s="29" t="s">
        <v>47</v>
      </c>
      <c r="L31" s="59" t="s">
        <v>37</v>
      </c>
      <c r="M31" s="59" t="s">
        <v>44</v>
      </c>
      <c r="N31" s="72"/>
      <c r="O31" s="60">
        <f t="shared" si="4"/>
        <v>10</v>
      </c>
      <c r="P31" s="24">
        <v>4</v>
      </c>
      <c r="Q31" s="41">
        <f t="shared" si="5"/>
        <v>32</v>
      </c>
      <c r="R31" s="8"/>
      <c r="S31" s="146">
        <f>8+9</f>
        <v>17</v>
      </c>
      <c r="T31" s="146">
        <f>9+1</f>
        <v>10</v>
      </c>
      <c r="U31" s="146">
        <f>+S31-T31</f>
        <v>7</v>
      </c>
      <c r="V31" s="147">
        <v>1</v>
      </c>
      <c r="W31" s="8"/>
      <c r="X31" s="8"/>
      <c r="Y31" s="8"/>
      <c r="Z31" s="8"/>
      <c r="AA31" s="8"/>
      <c r="AB31" s="8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39" ht="15" customHeight="1">
      <c r="B32" s="36" t="s">
        <v>27</v>
      </c>
      <c r="C32" s="55" t="s">
        <v>54</v>
      </c>
      <c r="D32" s="29" t="s">
        <v>39</v>
      </c>
      <c r="E32" s="29" t="s">
        <v>36</v>
      </c>
      <c r="F32" s="29" t="s">
        <v>52</v>
      </c>
      <c r="G32" s="29" t="s">
        <v>52</v>
      </c>
      <c r="H32" s="29" t="s">
        <v>47</v>
      </c>
      <c r="I32" s="29" t="s">
        <v>46</v>
      </c>
      <c r="J32" s="23"/>
      <c r="K32" s="29" t="s">
        <v>35</v>
      </c>
      <c r="L32" s="151">
        <v>0</v>
      </c>
      <c r="M32" s="48">
        <v>0</v>
      </c>
      <c r="N32" s="72"/>
      <c r="O32" s="60">
        <f t="shared" si="4"/>
        <v>8</v>
      </c>
      <c r="P32" s="26">
        <v>7</v>
      </c>
      <c r="Q32" s="40">
        <f t="shared" si="5"/>
        <v>37</v>
      </c>
      <c r="R32" s="8"/>
      <c r="S32" s="146">
        <f>3+9+9+9+9+9+9+9</f>
        <v>66</v>
      </c>
      <c r="T32" s="146">
        <f>9+6+2+3+3+1+4+5</f>
        <v>33</v>
      </c>
      <c r="U32" s="146">
        <f>+S32-T32</f>
        <v>33</v>
      </c>
      <c r="V32" s="88">
        <v>2</v>
      </c>
      <c r="W32" s="8"/>
      <c r="X32" s="8"/>
      <c r="Y32" s="8"/>
      <c r="Z32" s="8"/>
      <c r="AA32" s="8"/>
      <c r="AB32" s="8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ht="15" customHeight="1">
      <c r="B33" s="36" t="s">
        <v>28</v>
      </c>
      <c r="C33" s="55" t="s">
        <v>43</v>
      </c>
      <c r="D33" s="91" t="s">
        <v>54</v>
      </c>
      <c r="E33" s="29" t="s">
        <v>35</v>
      </c>
      <c r="F33" s="29" t="s">
        <v>57</v>
      </c>
      <c r="G33" s="91" t="s">
        <v>52</v>
      </c>
      <c r="H33" s="45" t="s">
        <v>38</v>
      </c>
      <c r="I33" s="29" t="s">
        <v>48</v>
      </c>
      <c r="J33" s="29" t="s">
        <v>37</v>
      </c>
      <c r="K33" s="23"/>
      <c r="L33" s="48" t="s">
        <v>42</v>
      </c>
      <c r="M33" s="59" t="s">
        <v>48</v>
      </c>
      <c r="N33" s="72"/>
      <c r="O33" s="60">
        <f t="shared" si="4"/>
        <v>10</v>
      </c>
      <c r="P33" s="26">
        <v>4</v>
      </c>
      <c r="Q33" s="40">
        <f t="shared" si="5"/>
        <v>32</v>
      </c>
      <c r="R33" s="8"/>
      <c r="S33" s="146">
        <f>9+1</f>
        <v>10</v>
      </c>
      <c r="T33" s="146">
        <f>7+9</f>
        <v>16</v>
      </c>
      <c r="U33" s="146">
        <f>+S33-T33</f>
        <v>-6</v>
      </c>
      <c r="V33" s="147">
        <v>3</v>
      </c>
      <c r="W33" s="8"/>
      <c r="X33" s="8"/>
      <c r="Y33" s="8"/>
      <c r="Z33" s="8"/>
      <c r="AA33" s="8"/>
      <c r="AB33" s="8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ht="15" customHeight="1">
      <c r="B34" s="44" t="s">
        <v>40</v>
      </c>
      <c r="C34" s="111" t="s">
        <v>43</v>
      </c>
      <c r="D34" s="102" t="s">
        <v>53</v>
      </c>
      <c r="E34" s="87" t="s">
        <v>52</v>
      </c>
      <c r="F34" s="87" t="s">
        <v>35</v>
      </c>
      <c r="G34" s="50" t="s">
        <v>35</v>
      </c>
      <c r="H34" s="87" t="s">
        <v>54</v>
      </c>
      <c r="I34" s="102" t="s">
        <v>35</v>
      </c>
      <c r="J34" s="150">
        <v>0</v>
      </c>
      <c r="K34" s="50" t="s">
        <v>38</v>
      </c>
      <c r="L34" s="52"/>
      <c r="M34" s="101" t="s">
        <v>43</v>
      </c>
      <c r="N34" s="72"/>
      <c r="O34" s="60">
        <f t="shared" si="4"/>
        <v>9</v>
      </c>
      <c r="P34" s="26">
        <v>5</v>
      </c>
      <c r="Q34" s="40">
        <f>+P34*5+(O34-P34)*2</f>
        <v>33</v>
      </c>
      <c r="R34" s="8"/>
      <c r="S34" s="3"/>
      <c r="T34" s="3"/>
      <c r="U34" s="3"/>
      <c r="W34" s="8"/>
      <c r="X34" s="8"/>
      <c r="Y34" s="8"/>
      <c r="Z34" s="8"/>
      <c r="AA34" s="8"/>
      <c r="AB34" s="8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ht="15" customHeight="1">
      <c r="B35" s="36" t="s">
        <v>29</v>
      </c>
      <c r="C35" s="92" t="s">
        <v>54</v>
      </c>
      <c r="D35" s="98" t="s">
        <v>35</v>
      </c>
      <c r="E35" s="149">
        <v>0</v>
      </c>
      <c r="F35" s="46" t="s">
        <v>46</v>
      </c>
      <c r="G35" s="108" t="s">
        <v>36</v>
      </c>
      <c r="H35" s="45" t="s">
        <v>36</v>
      </c>
      <c r="I35" s="91" t="s">
        <v>39</v>
      </c>
      <c r="J35" s="46">
        <v>0</v>
      </c>
      <c r="K35" s="91" t="s">
        <v>47</v>
      </c>
      <c r="L35" s="91" t="s">
        <v>36</v>
      </c>
      <c r="M35" s="23"/>
      <c r="N35" s="83"/>
      <c r="O35" s="80">
        <f t="shared" si="4"/>
        <v>8</v>
      </c>
      <c r="P35" s="26">
        <v>7</v>
      </c>
      <c r="Q35" s="76">
        <f>+P35*5+(O35-P35)*2</f>
        <v>37</v>
      </c>
      <c r="R35" s="8"/>
      <c r="S35" s="146">
        <f>3+9+9+9+9+9+9+9</f>
        <v>66</v>
      </c>
      <c r="T35" s="146">
        <f>9+5+4+2+2+6+1+2</f>
        <v>31</v>
      </c>
      <c r="U35" s="146">
        <f>+S35-T35</f>
        <v>35</v>
      </c>
      <c r="V35" s="8">
        <v>1</v>
      </c>
      <c r="W35" s="8"/>
      <c r="X35" s="8"/>
      <c r="Y35" s="8"/>
      <c r="Z35" s="8"/>
      <c r="AA35" s="8"/>
      <c r="AB35" s="8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39" ht="13.5" thickBot="1">
      <c r="B36" s="38"/>
      <c r="C36" s="85"/>
      <c r="D36" s="53"/>
      <c r="E36" s="37"/>
      <c r="F36" s="37"/>
      <c r="G36" s="37"/>
      <c r="H36" s="54"/>
      <c r="I36" s="37"/>
      <c r="J36" s="148"/>
      <c r="K36" s="37"/>
      <c r="L36" s="37"/>
      <c r="M36" s="84"/>
      <c r="N36" s="32"/>
      <c r="O36" s="82"/>
      <c r="P36" s="42"/>
      <c r="Q36" s="78"/>
      <c r="R36"/>
      <c r="S36"/>
      <c r="T36"/>
      <c r="U36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29" ht="12.75">
      <c r="B37" s="2"/>
      <c r="C37" s="18"/>
      <c r="D37" s="1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2:2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"/>
      <c r="R38" s="5"/>
      <c r="S38" s="146"/>
      <c r="T38" s="146"/>
      <c r="U38" s="146"/>
      <c r="V38" s="147"/>
      <c r="W38" s="5"/>
      <c r="X38" s="5"/>
      <c r="Y38" s="5"/>
      <c r="Z38" s="5"/>
      <c r="AA38" s="5"/>
      <c r="AB38" s="5"/>
      <c r="AC38" s="5"/>
    </row>
    <row r="39" spans="2:29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2:29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24:29" ht="12.75">
      <c r="X41" s="5"/>
      <c r="Y41" s="5"/>
      <c r="Z41" s="5"/>
      <c r="AA41" s="5"/>
      <c r="AB41" s="5"/>
      <c r="AC41" s="5"/>
    </row>
    <row r="42" spans="24:29" ht="12.75">
      <c r="X42" s="5"/>
      <c r="Y42" s="5"/>
      <c r="Z42" s="5"/>
      <c r="AA42" s="5"/>
      <c r="AB42" s="5"/>
      <c r="AC42" s="5"/>
    </row>
    <row r="43" spans="24:29" ht="12.75">
      <c r="X43" s="5"/>
      <c r="Y43" s="5"/>
      <c r="Z43" s="5"/>
      <c r="AA43" s="5"/>
      <c r="AB43" s="5"/>
      <c r="AC43" s="5"/>
    </row>
    <row r="44" spans="24:29" ht="12.75">
      <c r="X44" s="5"/>
      <c r="Y44" s="5"/>
      <c r="Z44" s="5"/>
      <c r="AA44" s="5"/>
      <c r="AB44" s="5"/>
      <c r="AC44" s="5"/>
    </row>
    <row r="45" spans="24:29" ht="12.75">
      <c r="X45" s="5"/>
      <c r="Y45" s="5"/>
      <c r="Z45" s="5"/>
      <c r="AA45" s="5"/>
      <c r="AB45" s="5"/>
      <c r="AC45" s="5"/>
    </row>
    <row r="46" spans="24:29" ht="12.75">
      <c r="X46" s="5"/>
      <c r="Y46" s="5"/>
      <c r="Z46" s="5"/>
      <c r="AA46" s="5"/>
      <c r="AB46" s="5"/>
      <c r="AC46" s="5"/>
    </row>
    <row r="47" spans="24:29" ht="12.75">
      <c r="X47" s="5"/>
      <c r="Y47" s="5"/>
      <c r="Z47" s="5"/>
      <c r="AA47" s="5"/>
      <c r="AB47" s="5"/>
      <c r="AC47" s="5"/>
    </row>
    <row r="48" spans="24:29" ht="12.75">
      <c r="X48" s="5"/>
      <c r="Y48" s="5"/>
      <c r="Z48" s="5"/>
      <c r="AA48" s="5"/>
      <c r="AB48" s="5"/>
      <c r="AC48" s="5"/>
    </row>
    <row r="49" spans="24:29" ht="12.75">
      <c r="X49" s="5"/>
      <c r="Y49" s="5"/>
      <c r="Z49" s="5"/>
      <c r="AA49" s="5"/>
      <c r="AB49" s="5"/>
      <c r="AC49" s="5"/>
    </row>
    <row r="50" spans="24:29" ht="12.75">
      <c r="X50" s="5"/>
      <c r="Y50" s="5"/>
      <c r="Z50"/>
      <c r="AA50"/>
      <c r="AB50"/>
      <c r="AC50"/>
    </row>
    <row r="51" spans="24:29" ht="12.75">
      <c r="X51" s="5"/>
      <c r="Y51" s="5"/>
      <c r="Z51"/>
      <c r="AA51"/>
      <c r="AB51"/>
      <c r="AC51"/>
    </row>
  </sheetData>
  <sheetProtection/>
  <mergeCells count="3">
    <mergeCell ref="B2:Q3"/>
    <mergeCell ref="B21:Q22"/>
    <mergeCell ref="B19:Q19"/>
  </mergeCells>
  <conditionalFormatting sqref="R25:R35 R7:R21">
    <cfRule type="cellIs" priority="7" dxfId="1" operator="greaterThanOrEqual" stopIfTrue="1">
      <formula>#REF!</formula>
    </cfRule>
  </conditionalFormatting>
  <printOptions/>
  <pageMargins left="1.72" right="0.5905511811023623" top="0.33" bottom="0.1968503937007874" header="0" footer="0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Termoelektrarna Trbovlje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Uroš Jazbec</dc:creator>
  <cp:keywords/>
  <dc:description/>
  <cp:lastModifiedBy>Matjaz</cp:lastModifiedBy>
  <cp:lastPrinted>2013-01-06T19:10:31Z</cp:lastPrinted>
  <dcterms:created xsi:type="dcterms:W3CDTF">2010-11-02T12:51:51Z</dcterms:created>
  <dcterms:modified xsi:type="dcterms:W3CDTF">2013-03-29T08:46:53Z</dcterms:modified>
  <cp:category/>
  <cp:version/>
  <cp:contentType/>
  <cp:contentStatus/>
</cp:coreProperties>
</file>